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ois\sojdata\ITAXData\Revenue Policy\3 Tax Types\4 Land Taxes\EPTT\operations\"/>
    </mc:Choice>
  </mc:AlternateContent>
  <xr:revisionPtr revIDLastSave="0" documentId="13_ncr:1_{90B2B2E0-69CE-4FB2-A6E0-5FA39E7B5CF2}" xr6:coauthVersionLast="47" xr6:coauthVersionMax="47" xr10:uidLastSave="{00000000-0000-0000-0000-000000000000}"/>
  <bookViews>
    <workbookView xWindow="4980" yWindow="390" windowWidth="21915" windowHeight="13680" xr2:uid="{00000000-000D-0000-FFFF-FFFF00000000}"/>
  </bookViews>
  <sheets>
    <sheet name="EPTT" sheetId="1" r:id="rId1"/>
    <sheet name="Static" sheetId="4" state="hidden" r:id="rId2"/>
  </sheets>
  <definedNames>
    <definedName name="CF_Charge">Static!$H$68</definedName>
    <definedName name="CL_Charge">Static!$H$76</definedName>
    <definedName name="CR_Charge">Static!$H$68</definedName>
    <definedName name="CSI">Static!$L$4</definedName>
    <definedName name="CSI_Low">Static!$B$35</definedName>
    <definedName name="DF_Charge">Static!$H$27</definedName>
    <definedName name="EPTT_LH_Value">Static!$M$22</definedName>
    <definedName name="EPTT_VALUE">EPTT!$D$8</definedName>
    <definedName name="FT_BCharge">Static!$C$30</definedName>
    <definedName name="FT_Chg_Base">Static!#REF!</definedName>
    <definedName name="FT_Table">Static!#REF!</definedName>
    <definedName name="FTB_Charge">Static!#REF!</definedName>
    <definedName name="FTB_Thresh">Static!#REF!</definedName>
    <definedName name="FTB_Thresh2">Static!#REF!</definedName>
    <definedName name="HF_Charge">Static!$H$57</definedName>
    <definedName name="HL_Charge">Static!$H$43</definedName>
    <definedName name="HR_Charge">Static!$H$57</definedName>
    <definedName name="Lease_L">EPTT!$D$10</definedName>
    <definedName name="LTT_DUE2019">Static!$L$25</definedName>
    <definedName name="LTT_LH_Value">Static!$M$22</definedName>
    <definedName name="LTT_TMAIN">EPTT!$D$4</definedName>
    <definedName name="LTT_TSUB">EPTT!$D$6</definedName>
    <definedName name="LTT_VALUE">EPTT!$D$8</definedName>
    <definedName name="_xlnm.Print_Area" localSheetId="1">Static!$A$1:$R$57</definedName>
    <definedName name="PROP_VALUE">EPTT!#REF!</definedName>
    <definedName name="RF_Charge">Static!$H$27</definedName>
    <definedName name="RL_Charge">Static!$H$35</definedName>
    <definedName name="RMEB">Static!#REF!</definedName>
    <definedName name="S_Chg_Min">Static!#REF!</definedName>
    <definedName name="S_Chg_Min_11">Static!#REF!</definedName>
    <definedName name="S_Chg_Rate">Static!#REF!</definedName>
    <definedName name="S_R_Chg">Static!#REF!</definedName>
    <definedName name="S_Table">Static!$A$19:$G$26</definedName>
    <definedName name="SchgAmt">Static!$L$31</definedName>
    <definedName name="SI_CO">Static!$E$9</definedName>
    <definedName name="SR_BCharge">Static!$C$16</definedName>
    <definedName name="SR_Charge">Static!$H$27</definedName>
    <definedName name="STEP3A">Static!$M$25</definedName>
    <definedName name="STEP3B">Static!$M$27</definedName>
    <definedName name="TO_CO">Static!$E$8</definedName>
    <definedName name="TO_DECD">Static!#REF!</definedName>
    <definedName name="TO_FTB">Static!$E$7</definedName>
    <definedName name="TO_SJ_MARR">Static!#REF!</definedName>
    <definedName name="TO_SR">Static!$E$4</definedName>
    <definedName name="TOO">Static!$L$3</definedName>
    <definedName name="TOTAL_DUE">Static!$L$28</definedName>
    <definedName name="Trans_First">Static!$L$2:$N$4</definedName>
    <definedName name="Trans_Type">Static!$H$2:$H$3</definedName>
    <definedName name="truefalse">Static!$H$10</definedName>
    <definedName name="TT_Charitable">Static!$B$8</definedName>
    <definedName name="TT_Commercial">Static!$B$5</definedName>
    <definedName name="TT_Decd">Static!#REF!</definedName>
    <definedName name="TT_FTB2">Static!#REF!</definedName>
    <definedName name="TT_Main">Static!$L$3:$L$4</definedName>
    <definedName name="TT_Married">Static!#REF!</definedName>
    <definedName name="TT_SJOTHER">Static!#REF!</definedName>
    <definedName name="TT_Standard">Static!$B$4</definedName>
    <definedName name="WARN_1">Static!$M$17</definedName>
    <definedName name="WARN_2">Static!#REF!</definedName>
    <definedName name="WARN_3">Static!$M$18</definedName>
    <definedName name="WARN_CSI_LOW">Static!$M$13</definedName>
    <definedName name="Warn_FTBCap">Static!$M$11</definedName>
    <definedName name="Warn_FTBTaper">Static!$M$14</definedName>
    <definedName name="Warn_PropVal">Static!$M$15</definedName>
    <definedName name="Warn_Total">Static!$M$10</definedName>
    <definedName name="Warn_Trans">Static!$M$12</definedName>
    <definedName name="Warn_X">Static!$M$14</definedName>
    <definedName name="YesNo">Static!$H$8:$H$8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4" l="1"/>
  <c r="E40" i="4"/>
  <c r="H55" i="4"/>
  <c r="E55" i="4"/>
  <c r="H54" i="4"/>
  <c r="E54" i="4"/>
  <c r="H53" i="4"/>
  <c r="E53" i="4"/>
  <c r="H52" i="4"/>
  <c r="E52" i="4"/>
  <c r="H51" i="4"/>
  <c r="E51" i="4"/>
  <c r="H50" i="4"/>
  <c r="E50" i="4"/>
  <c r="E49" i="4"/>
  <c r="H49" i="4" s="1"/>
  <c r="E48" i="4"/>
  <c r="H48" i="4" s="1"/>
  <c r="D9" i="4"/>
  <c r="D6" i="4"/>
  <c r="H63" i="4"/>
  <c r="H64" i="4"/>
  <c r="H65" i="4"/>
  <c r="H66" i="4"/>
  <c r="H20" i="4"/>
  <c r="H21" i="4"/>
  <c r="H22" i="4"/>
  <c r="H23" i="4"/>
  <c r="H24" i="4"/>
  <c r="H25" i="4"/>
  <c r="M13" i="4"/>
  <c r="E73" i="4"/>
  <c r="H73" i="4" s="1"/>
  <c r="E62" i="4"/>
  <c r="H62" i="4" s="1"/>
  <c r="E32" i="4"/>
  <c r="E18" i="4"/>
  <c r="H18" i="4" s="1"/>
  <c r="E74" i="4"/>
  <c r="E63" i="4"/>
  <c r="E33" i="4"/>
  <c r="E19" i="4"/>
  <c r="H19" i="4" s="1"/>
  <c r="M22" i="4"/>
  <c r="H41" i="4" s="1"/>
  <c r="H43" i="4" s="1"/>
  <c r="E9" i="4" s="1"/>
  <c r="L22" i="4"/>
  <c r="H40" i="4" l="1"/>
  <c r="H57" i="4"/>
  <c r="E6" i="4" s="1"/>
  <c r="H74" i="4"/>
  <c r="H76" i="4" s="1"/>
  <c r="H33" i="4"/>
  <c r="H35" i="4" s="1"/>
  <c r="M17" i="4"/>
  <c r="D13" i="1" s="1"/>
  <c r="D12" i="1"/>
  <c r="H68" i="4"/>
  <c r="H32" i="4"/>
  <c r="M25" i="4"/>
  <c r="B8" i="1" s="1"/>
  <c r="E8" i="4" l="1"/>
  <c r="E7" i="4"/>
  <c r="E66" i="4" l="1"/>
  <c r="E65" i="4"/>
  <c r="E64" i="4"/>
  <c r="D5" i="4"/>
  <c r="E20" i="4"/>
  <c r="H27" i="4" s="1"/>
  <c r="E21" i="4"/>
  <c r="E22" i="4"/>
  <c r="E23" i="4"/>
  <c r="E24" i="4"/>
  <c r="E25" i="4"/>
  <c r="E5" i="4" l="1"/>
  <c r="D7" i="4" l="1"/>
  <c r="D8" i="4"/>
  <c r="D4" i="4"/>
  <c r="E4" i="4" l="1" a="1"/>
  <c r="E4" i="4" s="1"/>
  <c r="L25" i="4" s="1"/>
  <c r="D16" i="1" l="1"/>
  <c r="L31" i="4" l="1"/>
  <c r="D18" i="1" s="1"/>
  <c r="L28" i="4" s="1"/>
  <c r="D2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<sst xmlns="http://schemas.openxmlformats.org/spreadsheetml/2006/main" count="163" uniqueCount="71">
  <si>
    <t>Transfer of Ownership</t>
  </si>
  <si>
    <t>Is Surcharge Due?</t>
  </si>
  <si>
    <t>No</t>
  </si>
  <si>
    <t>Yes</t>
  </si>
  <si>
    <t>Surcharge</t>
  </si>
  <si>
    <t>Total Amount Due</t>
  </si>
  <si>
    <t>Standard Rate</t>
  </si>
  <si>
    <t>Charge</t>
  </si>
  <si>
    <t>Rate / £100</t>
  </si>
  <si>
    <t>Minimum</t>
  </si>
  <si>
    <t>Registration of Charge</t>
  </si>
  <si>
    <t>Basic Charge</t>
  </si>
  <si>
    <t>Min</t>
  </si>
  <si>
    <t>Max</t>
  </si>
  <si>
    <t>Band</t>
  </si>
  <si>
    <t>Amount</t>
  </si>
  <si>
    <t>D</t>
  </si>
  <si>
    <t>E</t>
  </si>
  <si>
    <t>F</t>
  </si>
  <si>
    <t>G</t>
  </si>
  <si>
    <t>H</t>
  </si>
  <si>
    <t>Tax</t>
  </si>
  <si>
    <t>Unable to calculate</t>
  </si>
  <si>
    <t>Warnings</t>
  </si>
  <si>
    <t>Step 4</t>
  </si>
  <si>
    <t>Step 1</t>
  </si>
  <si>
    <t>Step 2</t>
  </si>
  <si>
    <t>Please select…..</t>
  </si>
  <si>
    <t>Please select a Transaction Type</t>
  </si>
  <si>
    <t>Select Transaction Type</t>
  </si>
  <si>
    <t>Select Transaction</t>
  </si>
  <si>
    <t>Please select correct transaction above</t>
  </si>
  <si>
    <t>I</t>
  </si>
  <si>
    <t>J</t>
  </si>
  <si>
    <t>2019 et seq</t>
  </si>
  <si>
    <t>static!$b$3</t>
  </si>
  <si>
    <t>static!$b$3:$c$3</t>
  </si>
  <si>
    <t>Additional Warnings</t>
  </si>
  <si>
    <t>Total Due</t>
  </si>
  <si>
    <t>Step 3 A</t>
  </si>
  <si>
    <t>Caution - Value of property less than amount being secured.</t>
  </si>
  <si>
    <t>Commercial Rate</t>
  </si>
  <si>
    <t>Commercial</t>
  </si>
  <si>
    <t>Freehold transfer</t>
  </si>
  <si>
    <t>Contract lease</t>
  </si>
  <si>
    <t>Residential property</t>
  </si>
  <si>
    <t>Commercial property</t>
  </si>
  <si>
    <t>Freehold</t>
  </si>
  <si>
    <t>RF_Charge</t>
  </si>
  <si>
    <t>Residential</t>
  </si>
  <si>
    <t>CF_Charge</t>
  </si>
  <si>
    <t>Leasehold</t>
  </si>
  <si>
    <t>Enveloped Property Transaction Tax Due</t>
  </si>
  <si>
    <t>RL_Charge</t>
  </si>
  <si>
    <t>CL_Charge</t>
  </si>
  <si>
    <t>Leasehold Value</t>
  </si>
  <si>
    <t>Enter the length of the contract lease</t>
  </si>
  <si>
    <t>Step 3</t>
  </si>
  <si>
    <t>EPTT_Value</t>
  </si>
  <si>
    <t>EPTT_LH_Value</t>
  </si>
  <si>
    <t>x</t>
  </si>
  <si>
    <t>! Below threshold calculations deliberately differ</t>
  </si>
  <si>
    <t>The property value is below the threshold for EPTT</t>
  </si>
  <si>
    <t xml:space="preserve">            </t>
  </si>
  <si>
    <t>Higher rate</t>
  </si>
  <si>
    <t>static!$b$4:$b$6</t>
  </si>
  <si>
    <t>static!$b$7:$b$9</t>
  </si>
  <si>
    <t>Higher Rate</t>
  </si>
  <si>
    <t>HL_Charge</t>
  </si>
  <si>
    <t>HF_Charge</t>
  </si>
  <si>
    <r>
      <t>Enveloped Property Transaction Tax Calculator</t>
    </r>
    <r>
      <rPr>
        <b/>
        <sz val="11"/>
        <color indexed="55"/>
        <rFont val="Calibri"/>
        <family val="2"/>
      </rPr>
      <t xml:space="preserve">  (Rates correct as at 1st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</si>
</sst>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5" x14ac:knownFonts="1">
    <font>
      <sz val="11"/>
      <color theme="1"/>
      <name val="Calibri"/>
      <family val="2"/>
      <scheme val="minor"/>
    </font>
    <font>
      <sz val="10"/>
      <name val="Arial"/>
      <family val="2"/>
    </font>
    <font>
      <b/>
      <sz val="10"/>
      <name val="Arial"/>
      <family val="2"/>
    </font>
    <font>
      <b/>
      <sz val="11"/>
      <color indexed="55"/>
      <name val="Calibri"/>
      <family val="2"/>
    </font>
    <font>
      <b/>
      <sz val="11"/>
      <color theme="1"/>
      <name val="Calibri"/>
      <family val="2"/>
      <scheme val="minor"/>
    </font>
    <font>
      <b/>
      <sz val="18"/>
      <color theme="1"/>
      <name val="Calibri"/>
      <family val="2"/>
      <scheme val="minor"/>
    </font>
    <font>
      <sz val="18"/>
      <color theme="1"/>
      <name val="Calibri"/>
      <family val="2"/>
      <scheme val="minor"/>
    </font>
    <font>
      <sz val="11"/>
      <color theme="0" tint="-0.499984740745262"/>
      <name val="Calibri"/>
      <family val="2"/>
      <scheme val="minor"/>
    </font>
    <font>
      <b/>
      <u/>
      <sz val="18"/>
      <color theme="1"/>
      <name val="Calibri"/>
      <family val="2"/>
      <scheme val="minor"/>
    </font>
    <font>
      <b/>
      <sz val="11"/>
      <color rgb="FFFF0000"/>
      <name val="Calibri"/>
      <family val="2"/>
      <scheme val="minor"/>
    </font>
    <font>
      <b/>
      <sz val="11"/>
      <color rgb="FFFA7D00"/>
      <name val="Calibri"/>
      <family val="2"/>
      <scheme val="minor"/>
    </font>
    <font>
      <sz val="11"/>
      <color rgb="FFFF0000"/>
      <name val="Calibri"/>
      <family val="2"/>
      <scheme val="minor"/>
    </font>
    <font>
      <sz val="11"/>
      <color rgb="FF9C6500"/>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2F2F2"/>
      </patternFill>
    </fill>
    <fill>
      <patternFill patternType="solid">
        <fgColor rgb="FFFFEB9C"/>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10" fillId="4" borderId="3" applyNumberFormat="0" applyAlignment="0" applyProtection="0"/>
    <xf numFmtId="0" fontId="11" fillId="0" borderId="0" applyNumberFormat="0" applyFill="0" applyBorder="0" applyAlignment="0" applyProtection="0"/>
    <xf numFmtId="0" fontId="12" fillId="5" borderId="0" applyNumberFormat="0" applyBorder="0" applyAlignment="0" applyProtection="0"/>
    <xf numFmtId="43" fontId="14" fillId="0" borderId="0" applyFont="0" applyFill="0" applyBorder="0" applyAlignment="0" applyProtection="0"/>
  </cellStyleXfs>
  <cellXfs count="60">
    <xf numFmtId="0" fontId="0" fillId="0" borderId="0" xfId="0"/>
    <xf numFmtId="0" fontId="0" fillId="0" borderId="0" xfId="0" applyAlignment="1">
      <alignment horizontal="center" vertical="center"/>
    </xf>
    <xf numFmtId="164"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0" fontId="5" fillId="0" borderId="0" xfId="0" applyFont="1" applyAlignment="1">
      <alignment horizontal="left" vertical="center"/>
    </xf>
    <xf numFmtId="0" fontId="6" fillId="0" borderId="0" xfId="0" applyFont="1"/>
    <xf numFmtId="164" fontId="4"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8"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9" fillId="0" borderId="0" xfId="0" applyFont="1" applyAlignment="1">
      <alignment horizontal="center" vertical="center" wrapText="1"/>
    </xf>
    <xf numFmtId="0" fontId="0" fillId="0" borderId="0" xfId="0" quotePrefix="1" applyAlignment="1">
      <alignment horizontal="left" vertical="center"/>
    </xf>
    <xf numFmtId="0" fontId="1" fillId="0" borderId="0" xfId="1" applyAlignment="1">
      <alignment wrapText="1"/>
    </xf>
    <xf numFmtId="0" fontId="1" fillId="0" borderId="0" xfId="1" applyAlignment="1">
      <alignment horizontal="center" wrapText="1"/>
    </xf>
    <xf numFmtId="0" fontId="1" fillId="2" borderId="0" xfId="1" applyFill="1" applyAlignment="1">
      <alignment wrapText="1"/>
    </xf>
    <xf numFmtId="0" fontId="0" fillId="0" borderId="0" xfId="0" applyAlignment="1">
      <alignment wrapText="1"/>
    </xf>
    <xf numFmtId="0" fontId="2" fillId="0" borderId="0" xfId="1" applyFont="1" applyAlignment="1">
      <alignment wrapText="1"/>
    </xf>
    <xf numFmtId="0" fontId="0" fillId="3" borderId="0" xfId="0" applyFill="1" applyAlignment="1">
      <alignment wrapText="1"/>
    </xf>
    <xf numFmtId="0" fontId="2" fillId="0" borderId="0" xfId="1" applyFont="1" applyAlignment="1">
      <alignment horizontal="right"/>
    </xf>
    <xf numFmtId="0" fontId="0" fillId="0" borderId="0" xfId="0" applyAlignment="1">
      <alignment horizontal="right" wrapText="1"/>
    </xf>
    <xf numFmtId="0" fontId="1" fillId="0" borderId="0" xfId="1" applyAlignment="1">
      <alignment horizontal="right" wrapText="1"/>
    </xf>
    <xf numFmtId="0" fontId="10" fillId="4" borderId="3" xfId="2" applyAlignment="1">
      <alignment horizontal="right" wrapText="1"/>
    </xf>
    <xf numFmtId="0" fontId="4" fillId="0" borderId="0" xfId="0" applyFont="1"/>
    <xf numFmtId="0" fontId="1" fillId="0" borderId="0" xfId="1"/>
    <xf numFmtId="0" fontId="11" fillId="0" borderId="0" xfId="3" applyAlignment="1"/>
    <xf numFmtId="0" fontId="11" fillId="0" borderId="0" xfId="3" applyAlignment="1">
      <alignment horizontal="left"/>
    </xf>
    <xf numFmtId="0" fontId="11" fillId="0" borderId="0" xfId="3" applyAlignment="1">
      <alignment horizontal="center" wrapText="1"/>
    </xf>
    <xf numFmtId="0" fontId="1" fillId="0" borderId="4" xfId="1" applyBorder="1" applyAlignment="1">
      <alignment wrapText="1"/>
    </xf>
    <xf numFmtId="0" fontId="1" fillId="0" borderId="5" xfId="1" applyBorder="1" applyAlignment="1">
      <alignment wrapText="1"/>
    </xf>
    <xf numFmtId="0" fontId="1" fillId="0" borderId="5" xfId="1" applyBorder="1" applyAlignment="1">
      <alignment horizontal="center" wrapText="1"/>
    </xf>
    <xf numFmtId="0" fontId="1" fillId="0" borderId="5" xfId="1" applyBorder="1"/>
    <xf numFmtId="0" fontId="1" fillId="0" borderId="6" xfId="1" applyBorder="1" applyAlignment="1">
      <alignment wrapText="1"/>
    </xf>
    <xf numFmtId="0" fontId="2" fillId="0" borderId="7" xfId="1" applyFont="1" applyBorder="1" applyAlignment="1">
      <alignment wrapText="1"/>
    </xf>
    <xf numFmtId="0" fontId="1" fillId="0" borderId="8" xfId="1" applyBorder="1" applyAlignment="1">
      <alignment wrapText="1"/>
    </xf>
    <xf numFmtId="0" fontId="1" fillId="0" borderId="7" xfId="1" applyBorder="1" applyAlignment="1">
      <alignment wrapText="1"/>
    </xf>
    <xf numFmtId="0" fontId="2" fillId="0" borderId="8" xfId="1" applyFont="1" applyBorder="1" applyAlignment="1">
      <alignment wrapText="1"/>
    </xf>
    <xf numFmtId="0" fontId="1" fillId="0" borderId="9" xfId="1" applyBorder="1" applyAlignment="1">
      <alignment wrapText="1"/>
    </xf>
    <xf numFmtId="0" fontId="1" fillId="0" borderId="10" xfId="1" applyBorder="1" applyAlignment="1">
      <alignment wrapText="1"/>
    </xf>
    <xf numFmtId="0" fontId="1" fillId="0" borderId="10" xfId="1" applyBorder="1" applyAlignment="1">
      <alignment horizontal="center" wrapText="1"/>
    </xf>
    <xf numFmtId="0" fontId="1" fillId="0" borderId="10" xfId="1" applyBorder="1"/>
    <xf numFmtId="0" fontId="2" fillId="0" borderId="10" xfId="1" applyFont="1" applyBorder="1" applyAlignment="1">
      <alignment horizontal="right"/>
    </xf>
    <xf numFmtId="0" fontId="2" fillId="0" borderId="11" xfId="1" applyFont="1" applyBorder="1" applyAlignment="1">
      <alignment wrapText="1"/>
    </xf>
    <xf numFmtId="0" fontId="1" fillId="0" borderId="0" xfId="1" applyAlignment="1">
      <alignment horizontal="left"/>
    </xf>
    <xf numFmtId="164" fontId="0" fillId="0" borderId="0" xfId="0" applyNumberFormat="1" applyAlignment="1">
      <alignment horizontal="center" vertical="center"/>
    </xf>
    <xf numFmtId="0" fontId="2" fillId="0" borderId="0" xfId="1" applyFont="1" applyAlignment="1">
      <alignment horizontal="center" wrapText="1"/>
    </xf>
    <xf numFmtId="0" fontId="10" fillId="4" borderId="3" xfId="2" applyAlignment="1">
      <alignment wrapText="1"/>
    </xf>
    <xf numFmtId="0" fontId="12" fillId="5" borderId="0" xfId="4" applyAlignment="1">
      <alignment wrapText="1"/>
    </xf>
    <xf numFmtId="0" fontId="10" fillId="4" borderId="3" xfId="2" applyAlignment="1">
      <alignment horizontal="center" wrapText="1"/>
    </xf>
    <xf numFmtId="2" fontId="1" fillId="0" borderId="7" xfId="1" applyNumberFormat="1" applyBorder="1" applyAlignment="1">
      <alignment wrapText="1"/>
    </xf>
    <xf numFmtId="0" fontId="4" fillId="0" borderId="0" xfId="0" applyFont="1" applyAlignment="1">
      <alignment horizontal="left" vertical="center" wrapText="1"/>
    </xf>
    <xf numFmtId="0" fontId="1" fillId="6" borderId="0" xfId="1" applyFill="1" applyAlignment="1">
      <alignment horizontal="center" wrapText="1"/>
    </xf>
    <xf numFmtId="0" fontId="2" fillId="0" borderId="0" xfId="1" applyFont="1"/>
    <xf numFmtId="0" fontId="1" fillId="0" borderId="0" xfId="1" applyAlignment="1">
      <alignment horizontal="left" wrapText="1"/>
    </xf>
    <xf numFmtId="43" fontId="0" fillId="0" borderId="0" xfId="5" applyFont="1"/>
  </cellXfs>
  <cellStyles count="6">
    <cellStyle name="Calculation" xfId="2" builtinId="22"/>
    <cellStyle name="Comma" xfId="5" builtinId="3"/>
    <cellStyle name="Neutral" xfId="4" builtinId="28"/>
    <cellStyle name="Normal" xfId="0" builtinId="0"/>
    <cellStyle name="Normal 2" xfId="1" xr:uid="{00000000-0005-0000-0000-000004000000}"/>
    <cellStyle name="Warning Text" xfId="3" builtinId="11"/>
  </cellStyles>
  <dxfs count="3">
    <dxf>
      <font>
        <color theme="0"/>
      </font>
      <fill>
        <patternFill>
          <bgColor theme="0"/>
        </patternFill>
      </fill>
    </dxf>
    <dxf>
      <font>
        <b/>
        <i val="0"/>
      </font>
      <fill>
        <patternFill>
          <bgColor rgb="FFFF0000"/>
        </patternFill>
      </fill>
    </dxf>
    <dxf>
      <font>
        <color theme="0"/>
      </font>
      <fill>
        <patternFill>
          <fgColor theme="0"/>
          <bgColor theme="0"/>
        </patternFill>
      </fill>
      <border>
        <left/>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142874</xdr:rowOff>
    </xdr:from>
    <xdr:to>
      <xdr:col>9</xdr:col>
      <xdr:colOff>0</xdr:colOff>
      <xdr:row>15</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781800" y="438149"/>
          <a:ext cx="2438400" cy="3505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u="sng">
              <a:solidFill>
                <a:schemeClr val="dk1"/>
              </a:solidFill>
              <a:effectLst/>
              <a:latin typeface="+mn-lt"/>
              <a:ea typeface="+mn-ea"/>
              <a:cs typeface="+mn-cs"/>
            </a:rPr>
            <a:t>Instructions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Step 1 </a:t>
          </a:r>
          <a:r>
            <a:rPr lang="en-GB" sz="1100">
              <a:solidFill>
                <a:schemeClr val="dk1"/>
              </a:solidFill>
              <a:effectLst/>
              <a:latin typeface="+mn-lt"/>
              <a:ea typeface="+mn-ea"/>
              <a:cs typeface="+mn-cs"/>
            </a:rPr>
            <a:t>- Select from the drop down box whether freehold or contract lease.</a:t>
          </a:r>
        </a:p>
        <a:p>
          <a:r>
            <a:rPr lang="en-GB"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Step 2 </a:t>
          </a:r>
          <a:r>
            <a:rPr lang="en-GB" sz="1100">
              <a:solidFill>
                <a:schemeClr val="dk1"/>
              </a:solidFill>
              <a:effectLst/>
              <a:latin typeface="+mn-lt"/>
              <a:ea typeface="+mn-ea"/>
              <a:cs typeface="+mn-cs"/>
            </a:rPr>
            <a:t>- Select from drop down box</a:t>
          </a:r>
          <a:r>
            <a:rPr lang="en-GB" sz="1100" baseline="0">
              <a:solidFill>
                <a:schemeClr val="dk1"/>
              </a:solidFill>
              <a:effectLst/>
              <a:latin typeface="+mn-lt"/>
              <a:ea typeface="+mn-ea"/>
              <a:cs typeface="+mn-cs"/>
            </a:rPr>
            <a:t> whether the property is residential or commercial</a:t>
          </a:r>
          <a:r>
            <a:rPr lang="en-GB" sz="1100">
              <a:solidFill>
                <a:schemeClr val="dk1"/>
              </a:solidFill>
              <a:effectLst/>
              <a:latin typeface="+mn-lt"/>
              <a:ea typeface="+mn-ea"/>
              <a:cs typeface="+mn-cs"/>
            </a:rPr>
            <a:t>.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Step 3 </a:t>
          </a:r>
          <a:r>
            <a:rPr lang="en-GB" sz="1100">
              <a:solidFill>
                <a:schemeClr val="dk1"/>
              </a:solidFill>
              <a:effectLst/>
              <a:latin typeface="+mn-lt"/>
              <a:ea typeface="+mn-ea"/>
              <a:cs typeface="+mn-cs"/>
            </a:rPr>
            <a:t>- Enter the value of property applicable to EPTT or the annual rental.</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Step 4 </a:t>
          </a:r>
          <a:r>
            <a:rPr lang="en-GB" sz="1100">
              <a:solidFill>
                <a:schemeClr val="dk1"/>
              </a:solidFill>
              <a:effectLst/>
              <a:latin typeface="+mn-lt"/>
              <a:ea typeface="+mn-ea"/>
              <a:cs typeface="+mn-cs"/>
            </a:rPr>
            <a:t>- Select from drop down box whether surcharge is due. </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a:t>
          </a:r>
          <a:endParaRPr lang="en-GB">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b="1">
              <a:effectLst/>
            </a:rPr>
            <a:t>Finish</a:t>
          </a:r>
          <a:r>
            <a:rPr lang="en-GB">
              <a:effectLst/>
            </a:rPr>
            <a:t> - Complete the online form</a:t>
          </a:r>
          <a:r>
            <a:rPr lang="en-GB" baseline="0">
              <a:effectLst/>
            </a:rPr>
            <a:t>.</a:t>
          </a:r>
          <a:endParaRPr lang="en-GB">
            <a:effectLst/>
          </a:endParaRPr>
        </a:p>
        <a:p>
          <a:endParaRPr lang="en-GB">
            <a:effectLst/>
          </a:endParaRPr>
        </a:p>
        <a:p>
          <a:r>
            <a:rPr lang="en-GB" sz="1100" b="1" u="sng"/>
            <a:t>Note: an</a:t>
          </a:r>
          <a:r>
            <a:rPr lang="en-GB" sz="1100" b="1" u="sng" baseline="0"/>
            <a:t> additional £90 per transaction is applied.</a:t>
          </a:r>
          <a:endParaRPr lang="en-GB" sz="1100" b="1" u="sn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3"/>
  <sheetViews>
    <sheetView showGridLines="0" tabSelected="1" zoomScaleNormal="100" workbookViewId="0">
      <selection activeCell="D10" sqref="D10"/>
    </sheetView>
  </sheetViews>
  <sheetFormatPr defaultRowHeight="23.25" x14ac:dyDescent="0.35"/>
  <cols>
    <col min="1" max="1" width="12.42578125" style="8" customWidth="1"/>
    <col min="2" max="2" width="21.85546875" style="11" customWidth="1"/>
    <col min="3" max="3" width="3.42578125" customWidth="1"/>
    <col min="4" max="4" width="61.5703125" style="1" customWidth="1"/>
    <col min="5" max="5" width="2.42578125" customWidth="1"/>
  </cols>
  <sheetData>
    <row r="1" spans="1:10" x14ac:dyDescent="0.35">
      <c r="A1" s="13" t="s">
        <v>70</v>
      </c>
      <c r="D1" s="10"/>
    </row>
    <row r="2" spans="1:10" ht="11.25" customHeight="1" x14ac:dyDescent="0.35">
      <c r="D2" s="9"/>
    </row>
    <row r="3" spans="1:10" x14ac:dyDescent="0.25">
      <c r="A3" s="7" t="s">
        <v>25</v>
      </c>
      <c r="B3" s="15"/>
    </row>
    <row r="4" spans="1:10" ht="19.5" customHeight="1" x14ac:dyDescent="0.35">
      <c r="B4" s="11" t="s">
        <v>29</v>
      </c>
      <c r="D4" s="4" t="s">
        <v>43</v>
      </c>
    </row>
    <row r="5" spans="1:10" x14ac:dyDescent="0.25">
      <c r="A5" s="7" t="s">
        <v>26</v>
      </c>
      <c r="B5" s="15"/>
    </row>
    <row r="6" spans="1:10" ht="39" customHeight="1" x14ac:dyDescent="0.35">
      <c r="B6" s="11" t="s">
        <v>30</v>
      </c>
      <c r="D6" s="3" t="s">
        <v>45</v>
      </c>
    </row>
    <row r="7" spans="1:10" x14ac:dyDescent="0.25">
      <c r="A7" s="7" t="s">
        <v>57</v>
      </c>
      <c r="B7" s="15"/>
      <c r="D7" s="14"/>
    </row>
    <row r="8" spans="1:10" x14ac:dyDescent="0.35">
      <c r="B8" s="55" t="str">
        <f>STEP3A</f>
        <v>Enter value of property</v>
      </c>
      <c r="D8" s="2">
        <v>6000000</v>
      </c>
    </row>
    <row r="9" spans="1:10" ht="9" customHeight="1" x14ac:dyDescent="0.35">
      <c r="B9" s="12"/>
      <c r="D9" s="49"/>
    </row>
    <row r="10" spans="1:10" ht="30" x14ac:dyDescent="0.35">
      <c r="B10" s="12" t="s">
        <v>56</v>
      </c>
      <c r="D10" s="3">
        <v>10</v>
      </c>
    </row>
    <row r="11" spans="1:10" ht="8.25" customHeight="1" x14ac:dyDescent="0.25">
      <c r="A11"/>
      <c r="B11"/>
      <c r="D11"/>
    </row>
    <row r="12" spans="1:10" x14ac:dyDescent="0.35">
      <c r="B12" s="12" t="s">
        <v>55</v>
      </c>
      <c r="D12" s="5">
        <f>EPTT_LH_Value</f>
        <v>60000000</v>
      </c>
    </row>
    <row r="13" spans="1:10" ht="23.25" customHeight="1" x14ac:dyDescent="0.25">
      <c r="A13" s="7" t="s">
        <v>24</v>
      </c>
      <c r="D13" s="16" t="str">
        <f>WARN_1</f>
        <v/>
      </c>
      <c r="J13" t="s">
        <v>63</v>
      </c>
    </row>
    <row r="14" spans="1:10" ht="18.75" customHeight="1" x14ac:dyDescent="0.35">
      <c r="B14" s="11" t="s">
        <v>1</v>
      </c>
      <c r="D14" s="2" t="s">
        <v>2</v>
      </c>
    </row>
    <row r="15" spans="1:10" ht="11.25" customHeight="1" x14ac:dyDescent="0.35">
      <c r="D15" s="9"/>
    </row>
    <row r="16" spans="1:10" ht="30" x14ac:dyDescent="0.35">
      <c r="B16" s="12" t="s">
        <v>52</v>
      </c>
      <c r="D16" s="5">
        <f>LTT_DUE2019</f>
        <v>449500</v>
      </c>
    </row>
    <row r="17" spans="1:10" ht="11.25" customHeight="1" x14ac:dyDescent="0.35">
      <c r="D17" s="9"/>
    </row>
    <row r="18" spans="1:10" x14ac:dyDescent="0.35">
      <c r="B18" s="11" t="s">
        <v>4</v>
      </c>
      <c r="D18" s="5">
        <f>SchgAmt</f>
        <v>0</v>
      </c>
    </row>
    <row r="19" spans="1:10" ht="11.25" customHeight="1" thickBot="1" x14ac:dyDescent="0.4">
      <c r="D19" s="9"/>
    </row>
    <row r="20" spans="1:10" ht="18.75" customHeight="1" thickTop="1" thickBot="1" x14ac:dyDescent="0.3">
      <c r="A20" s="7" t="s">
        <v>5</v>
      </c>
      <c r="D20" s="6">
        <f>TOTAL_DUE</f>
        <v>449500</v>
      </c>
      <c r="J20" s="59"/>
    </row>
    <row r="21" spans="1:10" ht="11.25" customHeight="1" thickTop="1" x14ac:dyDescent="0.35">
      <c r="D21" s="9"/>
    </row>
    <row r="23" spans="1:10" ht="15" x14ac:dyDescent="0.25">
      <c r="A23" s="17"/>
    </row>
  </sheetData>
  <sheetProtection sheet="1" selectLockedCells="1"/>
  <protectedRanges>
    <protectedRange algorithmName="SHA-512" hashValue="UyrKgiGtiMWhzLCxsBPVjHv+SzkqyFha4fmYb4LunpHefPCoF4IAEOgHRzjg4bk2TMIw7cZ+nGVatpYAp18/eg==" saltValue="UVzbMD4TuK84IVdOQIvSSw==" spinCount="100000" sqref="D4 D6 D8 D10 D14" name="editable"/>
  </protectedRanges>
  <conditionalFormatting sqref="A10:D12">
    <cfRule type="expression" dxfId="2" priority="7">
      <formula>LTT_TMAIN = TOO</formula>
    </cfRule>
  </conditionalFormatting>
  <conditionalFormatting sqref="D7">
    <cfRule type="cellIs" dxfId="1" priority="12" stopIfTrue="1" operator="equal">
      <formula>Warn_Trans</formula>
    </cfRule>
  </conditionalFormatting>
  <conditionalFormatting sqref="D8">
    <cfRule type="expression" dxfId="0" priority="8">
      <formula>OR($D$6=TT_Charitable,$D$6=TT_Decd,$D$6=TT_Married)</formula>
    </cfRule>
  </conditionalFormatting>
  <dataValidations count="3">
    <dataValidation type="list" allowBlank="1" showErrorMessage="1" errorTitle="LTT Calculator" error="Please select a Transaction using the drop-down" sqref="D6" xr:uid="{00000000-0002-0000-0000-000003000000}">
      <formula1>INDIRECT(VLOOKUP(LTT_TMAIN,Trans_First,2,FALSE))</formula1>
    </dataValidation>
    <dataValidation type="list" showInputMessage="1" showErrorMessage="1" errorTitle="LTT Calculator" error="Please select a Transaction Type using the drop-down." sqref="D4" xr:uid="{00000000-0002-0000-0000-000004000000}">
      <formula1>TT_Main</formula1>
    </dataValidation>
    <dataValidation type="decimal" allowBlank="1" showInputMessage="1" showErrorMessage="1" errorTitle="Land Transaction Tax" error="You may only enter a positive number under £900,000,000.00 in this box." sqref="D8:D12" xr:uid="{00000000-0002-0000-0000-000000000000}">
      <formula1>0</formula1>
      <formula2>899999999</formula2>
    </dataValidation>
  </dataValidations>
  <pageMargins left="0.70866141732283472" right="0.70866141732283472" top="0.74803149606299213" bottom="0.74803149606299213" header="0.31496062992125984" footer="0.31496062992125984"/>
  <pageSetup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Land Transaction Tax" error="Please use the drop-down box to enter Yes or No." xr:uid="{00000000-0002-0000-0000-000001000000}">
          <x14:formula1>
            <xm:f>Static!H8:H9</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76"/>
  <sheetViews>
    <sheetView topLeftCell="A48" zoomScaleNormal="100" workbookViewId="0">
      <selection activeCell="B66" sqref="B66"/>
    </sheetView>
  </sheetViews>
  <sheetFormatPr defaultColWidth="9.140625" defaultRowHeight="12.75" x14ac:dyDescent="0.2"/>
  <cols>
    <col min="1" max="1" width="21" style="18" customWidth="1"/>
    <col min="2" max="2" width="27.28515625" style="18" customWidth="1"/>
    <col min="3" max="3" width="21.85546875" style="19" customWidth="1"/>
    <col min="4" max="4" width="19.140625" style="29" customWidth="1"/>
    <col min="5" max="5" width="10.140625" style="18" customWidth="1"/>
    <col min="6" max="6" width="23.42578125" style="19" customWidth="1"/>
    <col min="7" max="7" width="9.140625" style="19"/>
    <col min="8" max="8" width="11.42578125" style="18" customWidth="1"/>
    <col min="9" max="10" width="1.140625" style="18" customWidth="1"/>
    <col min="11" max="11" width="1" style="20" customWidth="1"/>
    <col min="12" max="12" width="19.28515625" style="18" customWidth="1"/>
    <col min="13" max="13" width="26.42578125" style="19" bestFit="1" customWidth="1"/>
    <col min="14" max="14" width="36" style="18" customWidth="1"/>
    <col min="15" max="15" width="26.42578125" style="18" bestFit="1" customWidth="1"/>
    <col min="16" max="16" width="37.42578125" style="18" customWidth="1"/>
    <col min="17" max="17" width="16.42578125" style="26" customWidth="1"/>
    <col min="18" max="18" width="24.5703125" style="19" customWidth="1"/>
    <col min="19" max="16384" width="9.140625" style="18"/>
  </cols>
  <sheetData>
    <row r="1" spans="1:18" ht="15" x14ac:dyDescent="0.25">
      <c r="A1" s="22" t="s">
        <v>34</v>
      </c>
      <c r="L1" s="21"/>
      <c r="M1" s="21"/>
      <c r="N1" s="21"/>
      <c r="O1" s="21"/>
      <c r="P1" s="21"/>
      <c r="Q1" s="25"/>
      <c r="R1" s="21"/>
    </row>
    <row r="2" spans="1:18" ht="30" x14ac:dyDescent="0.25">
      <c r="A2" s="21"/>
      <c r="B2" s="21" t="s">
        <v>28</v>
      </c>
      <c r="C2" s="21"/>
      <c r="D2"/>
      <c r="E2" s="25"/>
      <c r="F2" s="21"/>
      <c r="H2" s="18" t="s">
        <v>10</v>
      </c>
      <c r="L2" s="21"/>
      <c r="M2" s="21" t="s">
        <v>35</v>
      </c>
      <c r="N2" s="21" t="s">
        <v>36</v>
      </c>
      <c r="O2" s="21"/>
      <c r="P2" s="21"/>
      <c r="Q2" s="25"/>
      <c r="R2" s="21"/>
    </row>
    <row r="3" spans="1:18" ht="26.25" x14ac:dyDescent="0.25">
      <c r="A3" s="21"/>
      <c r="B3" s="21" t="s">
        <v>27</v>
      </c>
      <c r="C3" s="21"/>
      <c r="D3"/>
      <c r="E3" s="25" t="s">
        <v>15</v>
      </c>
      <c r="F3" s="21"/>
      <c r="H3" s="18" t="s">
        <v>0</v>
      </c>
      <c r="L3" s="21" t="s">
        <v>43</v>
      </c>
      <c r="M3" s="21" t="s">
        <v>65</v>
      </c>
      <c r="N3" s="21" t="s">
        <v>65</v>
      </c>
      <c r="O3" s="21"/>
      <c r="P3" s="21"/>
      <c r="Q3" s="25"/>
      <c r="R3" s="21"/>
    </row>
    <row r="4" spans="1:18" ht="15" x14ac:dyDescent="0.25">
      <c r="A4" s="21" t="s">
        <v>43</v>
      </c>
      <c r="B4" s="21" t="s">
        <v>45</v>
      </c>
      <c r="C4" s="21" t="s">
        <v>43</v>
      </c>
      <c r="D4" t="str">
        <f>A4&amp;B4</f>
        <v>Freehold transferResidential property</v>
      </c>
      <c r="E4" s="27" cm="1">
        <f t="array" ref="E4">RF_Charge</f>
        <v>449500</v>
      </c>
      <c r="F4" s="30"/>
      <c r="L4" s="21" t="s">
        <v>44</v>
      </c>
      <c r="M4" s="21" t="s">
        <v>66</v>
      </c>
      <c r="N4" s="21" t="s">
        <v>66</v>
      </c>
      <c r="O4" s="21"/>
      <c r="P4" s="21"/>
      <c r="Q4" s="25"/>
      <c r="R4" s="21"/>
    </row>
    <row r="5" spans="1:18" ht="15" x14ac:dyDescent="0.25">
      <c r="A5" s="21" t="s">
        <v>43</v>
      </c>
      <c r="B5" s="21" t="s">
        <v>46</v>
      </c>
      <c r="C5" s="21" t="s">
        <v>43</v>
      </c>
      <c r="D5" t="str">
        <f>A5&amp;B5</f>
        <v>Freehold transferCommercial property</v>
      </c>
      <c r="E5" s="27">
        <f>CF_Charge</f>
        <v>259500</v>
      </c>
      <c r="F5" s="30"/>
      <c r="L5" s="21"/>
      <c r="M5" s="21"/>
      <c r="N5" s="21"/>
      <c r="O5" s="21"/>
      <c r="P5" s="21"/>
      <c r="Q5" s="25"/>
      <c r="R5" s="21"/>
    </row>
    <row r="6" spans="1:18" ht="15" x14ac:dyDescent="0.25">
      <c r="A6" s="21" t="s">
        <v>43</v>
      </c>
      <c r="B6" s="21" t="s">
        <v>64</v>
      </c>
      <c r="C6" s="21" t="s">
        <v>43</v>
      </c>
      <c r="D6" t="str">
        <f>A6&amp;B6</f>
        <v>Freehold transferHigher rate</v>
      </c>
      <c r="E6" s="27">
        <f>HF_Charge</f>
        <v>629500</v>
      </c>
      <c r="F6" s="30"/>
      <c r="L6" s="21"/>
      <c r="M6" s="21"/>
      <c r="N6" s="21"/>
      <c r="O6" s="21"/>
      <c r="P6" s="21"/>
      <c r="Q6" s="25"/>
      <c r="R6" s="21"/>
    </row>
    <row r="7" spans="1:18" ht="15" x14ac:dyDescent="0.25">
      <c r="A7" s="21" t="s">
        <v>44</v>
      </c>
      <c r="B7" s="21" t="s">
        <v>45</v>
      </c>
      <c r="C7" s="21" t="s">
        <v>44</v>
      </c>
      <c r="D7" t="str">
        <f t="shared" ref="D7:D9" si="0">A7&amp;B7</f>
        <v>Contract leaseResidential property</v>
      </c>
      <c r="E7" s="27">
        <f>RL_Charge</f>
        <v>449750</v>
      </c>
      <c r="F7" s="31"/>
      <c r="L7" s="21"/>
      <c r="M7" s="21"/>
      <c r="N7" s="21"/>
      <c r="O7" s="21"/>
      <c r="P7" s="21"/>
      <c r="Q7" s="25"/>
      <c r="R7" s="21"/>
    </row>
    <row r="8" spans="1:18" ht="15" x14ac:dyDescent="0.25">
      <c r="A8" s="21" t="s">
        <v>44</v>
      </c>
      <c r="B8" s="21" t="s">
        <v>46</v>
      </c>
      <c r="C8" s="21" t="s">
        <v>44</v>
      </c>
      <c r="D8" t="str">
        <f t="shared" si="0"/>
        <v>Contract leaseCommercial property</v>
      </c>
      <c r="E8" s="27">
        <f>CL_Charge</f>
        <v>449750</v>
      </c>
      <c r="F8" s="32"/>
      <c r="H8" s="18" t="s">
        <v>3</v>
      </c>
      <c r="L8" s="21"/>
      <c r="M8" s="21"/>
      <c r="N8" s="21"/>
      <c r="O8" s="21"/>
      <c r="P8" s="21"/>
      <c r="Q8" s="25"/>
      <c r="R8" s="21"/>
    </row>
    <row r="9" spans="1:18" ht="15" x14ac:dyDescent="0.25">
      <c r="A9" s="21" t="s">
        <v>44</v>
      </c>
      <c r="B9" s="21" t="s">
        <v>64</v>
      </c>
      <c r="C9" s="21" t="s">
        <v>44</v>
      </c>
      <c r="D9" t="str">
        <f t="shared" si="0"/>
        <v>Contract leaseHigher rate</v>
      </c>
      <c r="E9" s="27">
        <f>HL_Charge</f>
        <v>2249750</v>
      </c>
      <c r="F9" s="32"/>
      <c r="H9" s="18" t="s">
        <v>2</v>
      </c>
      <c r="M9" s="28" t="s">
        <v>23</v>
      </c>
      <c r="N9" s="21"/>
      <c r="O9" s="21"/>
      <c r="P9" s="21"/>
    </row>
    <row r="10" spans="1:18" ht="15" x14ac:dyDescent="0.25">
      <c r="A10" s="22"/>
      <c r="H10" s="58"/>
      <c r="M10" t="s">
        <v>22</v>
      </c>
      <c r="N10" s="21"/>
      <c r="O10" s="21"/>
      <c r="P10" s="21"/>
    </row>
    <row r="11" spans="1:18" ht="15" x14ac:dyDescent="0.25">
      <c r="L11" s="21"/>
      <c r="M11"/>
      <c r="N11" s="21"/>
      <c r="O11" s="21"/>
      <c r="P11" s="21"/>
    </row>
    <row r="12" spans="1:18" ht="15" x14ac:dyDescent="0.25">
      <c r="L12" s="21"/>
      <c r="M12" s="48" t="s">
        <v>31</v>
      </c>
      <c r="N12" s="21"/>
      <c r="O12" s="21"/>
      <c r="P12" s="21"/>
    </row>
    <row r="13" spans="1:18" ht="15" x14ac:dyDescent="0.25">
      <c r="A13" s="57" t="s">
        <v>61</v>
      </c>
      <c r="L13" s="21"/>
      <c r="M13" t="str">
        <f>"Value  of  property  is  greater  than  lower value  threshold  of  £"&amp;TEXT(CSI_Low,"#,#")&amp;".   Standard  Rate  applied."</f>
        <v>Value  of  property  is  greater  than  lower value  threshold  of  £.   Standard  Rate  applied.</v>
      </c>
      <c r="N13" s="21"/>
      <c r="O13" s="21"/>
      <c r="P13" s="21"/>
      <c r="Q13" s="25"/>
      <c r="R13" s="21"/>
    </row>
    <row r="14" spans="1:18" ht="15" x14ac:dyDescent="0.25">
      <c r="L14" s="21"/>
      <c r="M14" t="s">
        <v>62</v>
      </c>
      <c r="N14" s="21"/>
      <c r="O14" s="21"/>
      <c r="Q14" s="25"/>
    </row>
    <row r="15" spans="1:18" ht="15" x14ac:dyDescent="0.25">
      <c r="A15" s="33" t="s">
        <v>49</v>
      </c>
      <c r="B15" s="34" t="s">
        <v>47</v>
      </c>
      <c r="C15" s="35"/>
      <c r="D15" s="36"/>
      <c r="E15" s="34"/>
      <c r="F15" s="35"/>
      <c r="G15" s="35"/>
      <c r="H15" s="37"/>
      <c r="M15" s="48" t="s">
        <v>40</v>
      </c>
      <c r="N15" s="21"/>
      <c r="O15" s="21"/>
      <c r="Q15" s="25"/>
    </row>
    <row r="16" spans="1:18" ht="15" x14ac:dyDescent="0.25">
      <c r="A16" s="38" t="s">
        <v>6</v>
      </c>
      <c r="B16" s="22" t="s">
        <v>11</v>
      </c>
      <c r="C16" s="19">
        <v>90</v>
      </c>
      <c r="H16" s="39"/>
      <c r="M16" s="50" t="s">
        <v>37</v>
      </c>
      <c r="N16" s="21"/>
      <c r="O16" s="21"/>
      <c r="Q16" s="25"/>
    </row>
    <row r="17" spans="1:18" ht="15" x14ac:dyDescent="0.25">
      <c r="A17" s="40" t="s">
        <v>12</v>
      </c>
      <c r="B17" s="18" t="s">
        <v>13</v>
      </c>
      <c r="C17" s="19" t="s">
        <v>14</v>
      </c>
      <c r="D17" s="29" t="s">
        <v>7</v>
      </c>
      <c r="E17" s="18" t="s">
        <v>15</v>
      </c>
      <c r="F17" s="19" t="s">
        <v>8</v>
      </c>
      <c r="G17" s="19" t="s">
        <v>9</v>
      </c>
      <c r="H17" s="39"/>
      <c r="L17" s="21"/>
      <c r="M17" s="51" t="str">
        <f>IF(AND(LTT_TMAIN=TOO,LTT_TSUB=TT_Standard,EPTT_VALUE&lt;500000),Warn_X,IF(AND(LTT_TMAIN=TOO,LTT_TSUB=TT_Commercial,EPTT_VALUE&lt;700000),Warn_X,IF(AND(LTT_TMAIN=CSI,LTT_TSUB=TT_Standard,EPTT_LH_Value&lt;500000),Warn_X,IF(AND(LTT_TMAIN=CSI,LTT_TSUB=TT_Commercial,EPTT_LH_Value&lt;700000),Warn_X,""))))</f>
        <v/>
      </c>
      <c r="N17" s="21"/>
      <c r="O17" s="21"/>
      <c r="Q17" s="25"/>
    </row>
    <row r="18" spans="1:18" ht="15" x14ac:dyDescent="0.25">
      <c r="A18" s="40">
        <v>0</v>
      </c>
      <c r="B18" s="18">
        <v>499999.99</v>
      </c>
      <c r="C18" s="19" t="s">
        <v>60</v>
      </c>
      <c r="D18" s="29">
        <v>0</v>
      </c>
      <c r="E18" s="18">
        <f>B18</f>
        <v>499999.99</v>
      </c>
      <c r="F18" s="19">
        <v>0</v>
      </c>
      <c r="G18" s="19">
        <v>0</v>
      </c>
      <c r="H18" s="41">
        <f t="shared" ref="H18:H25" si="1">IF(AND(LTT_VALUE&gt;=A18,LTT_VALUE&lt;=B18),MAX(D18+(ROUNDUP(((LTT_VALUE-E18)/100),0)*F18),G18),0)</f>
        <v>0</v>
      </c>
      <c r="L18" s="21"/>
      <c r="M18" s="51"/>
      <c r="N18" s="21"/>
      <c r="O18" s="21"/>
      <c r="Q18" s="25"/>
    </row>
    <row r="19" spans="1:18" ht="15" x14ac:dyDescent="0.25">
      <c r="A19" s="40">
        <v>500000</v>
      </c>
      <c r="B19" s="18">
        <v>700000</v>
      </c>
      <c r="C19" s="19" t="s">
        <v>16</v>
      </c>
      <c r="D19" s="29">
        <v>8000</v>
      </c>
      <c r="E19" s="18">
        <f>A19</f>
        <v>500000</v>
      </c>
      <c r="F19" s="19">
        <v>3</v>
      </c>
      <c r="G19" s="19">
        <v>0</v>
      </c>
      <c r="H19" s="41">
        <f t="shared" si="1"/>
        <v>0</v>
      </c>
      <c r="I19" s="22"/>
      <c r="L19" s="21"/>
      <c r="N19" s="21"/>
      <c r="O19" s="21"/>
      <c r="Q19" s="25"/>
    </row>
    <row r="20" spans="1:18" ht="15" x14ac:dyDescent="0.25">
      <c r="A20" s="40">
        <v>700000.01</v>
      </c>
      <c r="B20" s="18">
        <v>1000000</v>
      </c>
      <c r="C20" s="19" t="s">
        <v>17</v>
      </c>
      <c r="D20" s="29">
        <v>14000</v>
      </c>
      <c r="E20" s="18">
        <f t="shared" ref="E20:E25" si="2">A20-0.01</f>
        <v>700000</v>
      </c>
      <c r="F20" s="19">
        <v>3.5</v>
      </c>
      <c r="G20" s="19">
        <v>0</v>
      </c>
      <c r="H20" s="41">
        <f t="shared" si="1"/>
        <v>0</v>
      </c>
      <c r="I20" s="22"/>
      <c r="L20" s="21"/>
      <c r="M20" s="21"/>
      <c r="N20" s="21"/>
      <c r="O20" s="21"/>
      <c r="Q20" s="25"/>
    </row>
    <row r="21" spans="1:18" ht="15" x14ac:dyDescent="0.25">
      <c r="A21" s="40">
        <v>1000000.01</v>
      </c>
      <c r="B21" s="18">
        <v>1500000</v>
      </c>
      <c r="C21" s="19" t="s">
        <v>18</v>
      </c>
      <c r="D21" s="29">
        <v>24500</v>
      </c>
      <c r="E21" s="18">
        <f t="shared" si="2"/>
        <v>1000000</v>
      </c>
      <c r="F21" s="19">
        <v>4.5</v>
      </c>
      <c r="G21" s="19">
        <v>0</v>
      </c>
      <c r="H21" s="41">
        <f t="shared" si="1"/>
        <v>0</v>
      </c>
      <c r="L21" s="21" t="s">
        <v>58</v>
      </c>
      <c r="M21" s="21" t="s">
        <v>59</v>
      </c>
      <c r="N21" s="21"/>
      <c r="O21" s="21"/>
      <c r="P21" s="21"/>
      <c r="Q21" s="25"/>
      <c r="R21" s="21"/>
    </row>
    <row r="22" spans="1:18" ht="15" x14ac:dyDescent="0.25">
      <c r="A22" s="40">
        <v>1500000.01</v>
      </c>
      <c r="B22" s="18">
        <v>2000000</v>
      </c>
      <c r="C22" s="19" t="s">
        <v>19</v>
      </c>
      <c r="D22" s="29">
        <v>47000</v>
      </c>
      <c r="E22" s="18">
        <f t="shared" si="2"/>
        <v>1500000</v>
      </c>
      <c r="F22" s="19">
        <v>5.5</v>
      </c>
      <c r="G22" s="19">
        <v>0</v>
      </c>
      <c r="H22" s="41">
        <f t="shared" si="1"/>
        <v>0</v>
      </c>
      <c r="L22" s="52">
        <f>EPTT_VALUE</f>
        <v>6000000</v>
      </c>
      <c r="M22" s="56">
        <f>EPTT_VALUE*(MIN(21,EPTT!D10))</f>
        <v>60000000</v>
      </c>
    </row>
    <row r="23" spans="1:18" ht="15" x14ac:dyDescent="0.25">
      <c r="A23" s="40">
        <v>2000000.01</v>
      </c>
      <c r="B23" s="18">
        <v>3000000</v>
      </c>
      <c r="C23" s="19" t="s">
        <v>20</v>
      </c>
      <c r="D23" s="29">
        <v>74500</v>
      </c>
      <c r="E23" s="18">
        <f t="shared" si="2"/>
        <v>2000000</v>
      </c>
      <c r="F23" s="19">
        <v>7.5</v>
      </c>
      <c r="G23" s="19">
        <v>0</v>
      </c>
      <c r="H23" s="41">
        <f t="shared" si="1"/>
        <v>0</v>
      </c>
      <c r="M23"/>
    </row>
    <row r="24" spans="1:18" ht="15" x14ac:dyDescent="0.25">
      <c r="A24" s="40">
        <v>3000000.01</v>
      </c>
      <c r="B24" s="18">
        <v>6000000</v>
      </c>
      <c r="C24" s="19" t="s">
        <v>32</v>
      </c>
      <c r="D24" s="29">
        <v>149500</v>
      </c>
      <c r="E24" s="18">
        <f t="shared" si="2"/>
        <v>3000000</v>
      </c>
      <c r="F24" s="19">
        <v>10</v>
      </c>
      <c r="G24" s="19">
        <v>0</v>
      </c>
      <c r="H24" s="41">
        <f t="shared" si="1"/>
        <v>449500</v>
      </c>
      <c r="L24" s="21" t="s">
        <v>21</v>
      </c>
      <c r="M24" s="50" t="s">
        <v>39</v>
      </c>
    </row>
    <row r="25" spans="1:18" ht="15" x14ac:dyDescent="0.25">
      <c r="A25" s="40">
        <v>6000000.0099999998</v>
      </c>
      <c r="B25" s="18">
        <v>90000000</v>
      </c>
      <c r="C25" s="19" t="s">
        <v>33</v>
      </c>
      <c r="D25" s="29">
        <v>449500</v>
      </c>
      <c r="E25" s="18">
        <f t="shared" si="2"/>
        <v>6000000</v>
      </c>
      <c r="F25" s="19">
        <v>11</v>
      </c>
      <c r="G25" s="19">
        <v>0</v>
      </c>
      <c r="H25" s="41">
        <f t="shared" si="1"/>
        <v>0</v>
      </c>
      <c r="L25" s="23">
        <f>IF(EPTT!D7="Please select correct transaction above","Please select correct transaction",ROUND(INDEX(E4:E9,MATCH(LTT_TMAIN&amp;LTT_TSUB,Static!D4:D9,0)),2))</f>
        <v>449500</v>
      </c>
      <c r="M25" s="53" t="str">
        <f>IF(LTT_TMAIN=CSI,"Enter annual rental","Enter value of property")</f>
        <v>Enter value of property</v>
      </c>
    </row>
    <row r="26" spans="1:18" x14ac:dyDescent="0.2">
      <c r="A26" s="54">
        <v>900000000.00999999</v>
      </c>
      <c r="H26" s="39"/>
    </row>
    <row r="27" spans="1:18" x14ac:dyDescent="0.2">
      <c r="A27" s="42"/>
      <c r="B27" s="43"/>
      <c r="C27" s="44"/>
      <c r="D27" s="45"/>
      <c r="E27" s="43"/>
      <c r="F27" s="44"/>
      <c r="G27" s="46" t="s">
        <v>48</v>
      </c>
      <c r="H27" s="47">
        <f>SUM(H19:H25)</f>
        <v>449500</v>
      </c>
      <c r="L27" s="18" t="s">
        <v>38</v>
      </c>
    </row>
    <row r="28" spans="1:18" ht="15" x14ac:dyDescent="0.25">
      <c r="G28" s="24"/>
      <c r="H28" s="22"/>
      <c r="L28" s="51">
        <f>IF(EPTT!D7=Warn_Trans,Warn_Total,IF(ISERR(EPTT!D18+EPTT!D16),Warn_Total,EPTT!D18+EPTT!D16))</f>
        <v>449500</v>
      </c>
    </row>
    <row r="29" spans="1:18" x14ac:dyDescent="0.2">
      <c r="A29" s="33" t="s">
        <v>49</v>
      </c>
      <c r="B29" s="34" t="s">
        <v>51</v>
      </c>
      <c r="C29" s="35"/>
      <c r="D29" s="36"/>
      <c r="E29" s="34"/>
      <c r="F29" s="35"/>
      <c r="G29" s="35"/>
      <c r="H29" s="37"/>
    </row>
    <row r="30" spans="1:18" x14ac:dyDescent="0.2">
      <c r="A30" s="38" t="s">
        <v>6</v>
      </c>
      <c r="B30" s="22" t="s">
        <v>11</v>
      </c>
      <c r="C30" s="19">
        <v>90</v>
      </c>
      <c r="H30" s="39"/>
      <c r="L30" s="18" t="s">
        <v>4</v>
      </c>
    </row>
    <row r="31" spans="1:18" ht="15" x14ac:dyDescent="0.25">
      <c r="A31" s="40" t="s">
        <v>12</v>
      </c>
      <c r="B31" s="18" t="s">
        <v>13</v>
      </c>
      <c r="C31" s="19" t="s">
        <v>14</v>
      </c>
      <c r="D31" s="29" t="s">
        <v>7</v>
      </c>
      <c r="E31" s="18" t="s">
        <v>15</v>
      </c>
      <c r="F31" s="19" t="s">
        <v>8</v>
      </c>
      <c r="G31" s="19" t="s">
        <v>9</v>
      </c>
      <c r="H31" s="39"/>
      <c r="L31" s="51">
        <f>IFERROR(IF(EPTT!D14="Yes",EPTT!D16*0.1,0),"")</f>
        <v>0</v>
      </c>
    </row>
    <row r="32" spans="1:18" x14ac:dyDescent="0.2">
      <c r="A32" s="40">
        <v>0</v>
      </c>
      <c r="B32" s="18">
        <v>499999.99</v>
      </c>
      <c r="C32" s="19" t="s">
        <v>60</v>
      </c>
      <c r="D32" s="29">
        <v>0</v>
      </c>
      <c r="E32" s="18">
        <f>B32</f>
        <v>499999.99</v>
      </c>
      <c r="F32" s="19">
        <v>0</v>
      </c>
      <c r="G32" s="19">
        <v>0</v>
      </c>
      <c r="H32" s="41">
        <f>IF(AND(LTT_LH_Value&gt;=A32,LTT_LH_Value&lt;=B32),MAX(D32+(ROUNDUP(((LTT_LH_Value-E32)/100),0)*F32),G32),0)</f>
        <v>0</v>
      </c>
    </row>
    <row r="33" spans="1:8" x14ac:dyDescent="0.2">
      <c r="A33" s="40">
        <v>500000</v>
      </c>
      <c r="B33" s="18">
        <v>900000000</v>
      </c>
      <c r="C33" s="19" t="s">
        <v>16</v>
      </c>
      <c r="D33" s="29">
        <v>3500</v>
      </c>
      <c r="E33" s="18">
        <f>A33</f>
        <v>500000</v>
      </c>
      <c r="F33" s="19">
        <v>0.75</v>
      </c>
      <c r="G33" s="19">
        <v>0</v>
      </c>
      <c r="H33" s="41">
        <f>IF(AND(LTT_LH_Value&gt;=A33,LTT_LH_Value&lt;=B33),MAX(D33+(ROUNDUP(((LTT_LH_Value-E33)/100),0)*F33),G33),0)</f>
        <v>449750</v>
      </c>
    </row>
    <row r="34" spans="1:8" x14ac:dyDescent="0.2">
      <c r="A34" s="40"/>
      <c r="H34" s="41"/>
    </row>
    <row r="35" spans="1:8" x14ac:dyDescent="0.2">
      <c r="A35" s="42"/>
      <c r="B35" s="43"/>
      <c r="C35" s="44"/>
      <c r="D35" s="45"/>
      <c r="E35" s="43"/>
      <c r="F35" s="44"/>
      <c r="G35" s="46" t="s">
        <v>53</v>
      </c>
      <c r="H35" s="47">
        <f>SUM(H33:H33)</f>
        <v>449750</v>
      </c>
    </row>
    <row r="36" spans="1:8" x14ac:dyDescent="0.2">
      <c r="G36" s="24"/>
      <c r="H36" s="22"/>
    </row>
    <row r="37" spans="1:8" x14ac:dyDescent="0.2">
      <c r="A37" s="33" t="s">
        <v>49</v>
      </c>
      <c r="B37" s="34" t="s">
        <v>51</v>
      </c>
      <c r="C37" s="35"/>
      <c r="D37" s="36"/>
      <c r="E37" s="34"/>
      <c r="F37" s="35"/>
      <c r="G37" s="35"/>
      <c r="H37" s="37"/>
    </row>
    <row r="38" spans="1:8" x14ac:dyDescent="0.2">
      <c r="A38" s="38" t="s">
        <v>6</v>
      </c>
      <c r="B38" s="22" t="s">
        <v>11</v>
      </c>
      <c r="C38" s="19">
        <v>90</v>
      </c>
      <c r="H38" s="39"/>
    </row>
    <row r="39" spans="1:8" x14ac:dyDescent="0.2">
      <c r="A39" s="40" t="s">
        <v>12</v>
      </c>
      <c r="B39" s="18" t="s">
        <v>13</v>
      </c>
      <c r="C39" s="19" t="s">
        <v>14</v>
      </c>
      <c r="D39" s="29" t="s">
        <v>7</v>
      </c>
      <c r="E39" s="18" t="s">
        <v>15</v>
      </c>
      <c r="F39" s="19" t="s">
        <v>8</v>
      </c>
      <c r="G39" s="19" t="s">
        <v>9</v>
      </c>
      <c r="H39" s="39"/>
    </row>
    <row r="40" spans="1:8" x14ac:dyDescent="0.2">
      <c r="A40" s="40">
        <v>0</v>
      </c>
      <c r="B40" s="18">
        <v>499999.99</v>
      </c>
      <c r="C40" s="19" t="s">
        <v>60</v>
      </c>
      <c r="D40" s="29">
        <v>0</v>
      </c>
      <c r="E40" s="18">
        <f>B40</f>
        <v>499999.99</v>
      </c>
      <c r="F40" s="19">
        <v>0</v>
      </c>
      <c r="G40" s="19">
        <v>0</v>
      </c>
      <c r="H40" s="41">
        <f>IF(AND(LTT_LH_Value&gt;=A40,LTT_LH_Value&lt;=B40),MAX(D40+(ROUNDUP(((LTT_LH_Value-E40)/100),0)*F40),G40),0)</f>
        <v>0</v>
      </c>
    </row>
    <row r="41" spans="1:8" x14ac:dyDescent="0.2">
      <c r="A41" s="40">
        <v>500000</v>
      </c>
      <c r="B41" s="18">
        <v>900000000</v>
      </c>
      <c r="C41" s="19" t="s">
        <v>16</v>
      </c>
      <c r="D41" s="29">
        <v>18500</v>
      </c>
      <c r="E41" s="18">
        <f>A41</f>
        <v>500000</v>
      </c>
      <c r="F41" s="19">
        <v>3.75</v>
      </c>
      <c r="G41" s="19">
        <v>0</v>
      </c>
      <c r="H41" s="41">
        <f>IF(AND(LTT_LH_Value&gt;=A41,LTT_LH_Value&lt;=B41),MAX(D41+(ROUNDUP(((LTT_LH_Value-E41)/100),0)*F41),G41),0)</f>
        <v>2249750</v>
      </c>
    </row>
    <row r="42" spans="1:8" x14ac:dyDescent="0.2">
      <c r="A42" s="40"/>
      <c r="H42" s="41"/>
    </row>
    <row r="43" spans="1:8" x14ac:dyDescent="0.2">
      <c r="A43" s="42"/>
      <c r="B43" s="43"/>
      <c r="C43" s="44"/>
      <c r="D43" s="45"/>
      <c r="E43" s="43"/>
      <c r="F43" s="44"/>
      <c r="G43" s="46" t="s">
        <v>68</v>
      </c>
      <c r="H43" s="47">
        <f>SUM(H41:H41)</f>
        <v>2249750</v>
      </c>
    </row>
    <row r="44" spans="1:8" x14ac:dyDescent="0.2">
      <c r="G44" s="24"/>
      <c r="H44" s="22"/>
    </row>
    <row r="45" spans="1:8" x14ac:dyDescent="0.2">
      <c r="A45" s="33" t="s">
        <v>49</v>
      </c>
      <c r="B45" s="34" t="s">
        <v>47</v>
      </c>
      <c r="C45" s="35"/>
      <c r="D45" s="36"/>
      <c r="E45" s="34"/>
      <c r="F45" s="35"/>
      <c r="G45" s="35"/>
      <c r="H45" s="37"/>
    </row>
    <row r="46" spans="1:8" x14ac:dyDescent="0.2">
      <c r="A46" s="38" t="s">
        <v>67</v>
      </c>
      <c r="B46" s="22" t="s">
        <v>11</v>
      </c>
      <c r="C46" s="19">
        <v>90</v>
      </c>
      <c r="H46" s="39"/>
    </row>
    <row r="47" spans="1:8" x14ac:dyDescent="0.2">
      <c r="A47" s="40" t="s">
        <v>12</v>
      </c>
      <c r="B47" s="18" t="s">
        <v>13</v>
      </c>
      <c r="C47" s="19" t="s">
        <v>14</v>
      </c>
      <c r="D47" s="29" t="s">
        <v>7</v>
      </c>
      <c r="E47" s="18" t="s">
        <v>15</v>
      </c>
      <c r="F47" s="19" t="s">
        <v>8</v>
      </c>
      <c r="G47" s="19" t="s">
        <v>9</v>
      </c>
      <c r="H47" s="39"/>
    </row>
    <row r="48" spans="1:8" x14ac:dyDescent="0.2">
      <c r="A48" s="40">
        <v>0</v>
      </c>
      <c r="B48" s="18">
        <v>499999.99</v>
      </c>
      <c r="C48" s="19" t="s">
        <v>60</v>
      </c>
      <c r="D48" s="29">
        <v>0</v>
      </c>
      <c r="E48" s="18">
        <f>B48</f>
        <v>499999.99</v>
      </c>
      <c r="F48" s="19">
        <v>0</v>
      </c>
      <c r="G48" s="19">
        <v>0</v>
      </c>
      <c r="H48" s="41">
        <f t="shared" ref="H48:H55" si="3">IF(AND(LTT_VALUE&gt;=A48,LTT_VALUE&lt;=B48),MAX(D48+(ROUNDUP(((LTT_VALUE-E48)/100),0)*F48),G48),0)</f>
        <v>0</v>
      </c>
    </row>
    <row r="49" spans="1:8" x14ac:dyDescent="0.2">
      <c r="A49" s="40">
        <v>500000</v>
      </c>
      <c r="B49" s="18">
        <v>700000</v>
      </c>
      <c r="C49" s="19" t="s">
        <v>16</v>
      </c>
      <c r="D49" s="29">
        <v>23000</v>
      </c>
      <c r="E49" s="18">
        <f>A49</f>
        <v>500000</v>
      </c>
      <c r="F49" s="19">
        <v>6</v>
      </c>
      <c r="G49" s="19">
        <v>0</v>
      </c>
      <c r="H49" s="41">
        <f t="shared" si="3"/>
        <v>0</v>
      </c>
    </row>
    <row r="50" spans="1:8" x14ac:dyDescent="0.2">
      <c r="A50" s="40">
        <v>700000.01</v>
      </c>
      <c r="B50" s="18">
        <v>1000000</v>
      </c>
      <c r="C50" s="19" t="s">
        <v>17</v>
      </c>
      <c r="D50" s="29">
        <v>35000</v>
      </c>
      <c r="E50" s="18">
        <f t="shared" ref="E50:E55" si="4">A50-0.01</f>
        <v>700000</v>
      </c>
      <c r="F50" s="19">
        <v>6.5</v>
      </c>
      <c r="G50" s="19">
        <v>0</v>
      </c>
      <c r="H50" s="41">
        <f t="shared" si="3"/>
        <v>0</v>
      </c>
    </row>
    <row r="51" spans="1:8" x14ac:dyDescent="0.2">
      <c r="A51" s="40">
        <v>1000000.01</v>
      </c>
      <c r="B51" s="18">
        <v>1500000</v>
      </c>
      <c r="C51" s="19" t="s">
        <v>18</v>
      </c>
      <c r="D51" s="29">
        <v>54500</v>
      </c>
      <c r="E51" s="18">
        <f t="shared" si="4"/>
        <v>1000000</v>
      </c>
      <c r="F51" s="19">
        <v>7.5</v>
      </c>
      <c r="G51" s="19">
        <v>0</v>
      </c>
      <c r="H51" s="41">
        <f t="shared" si="3"/>
        <v>0</v>
      </c>
    </row>
    <row r="52" spans="1:8" x14ac:dyDescent="0.2">
      <c r="A52" s="40">
        <v>1500000.01</v>
      </c>
      <c r="B52" s="18">
        <v>2000000</v>
      </c>
      <c r="C52" s="19" t="s">
        <v>19</v>
      </c>
      <c r="D52" s="29">
        <v>92000</v>
      </c>
      <c r="E52" s="18">
        <f t="shared" si="4"/>
        <v>1500000</v>
      </c>
      <c r="F52" s="19">
        <v>8.5</v>
      </c>
      <c r="G52" s="19">
        <v>0</v>
      </c>
      <c r="H52" s="41">
        <f t="shared" si="3"/>
        <v>0</v>
      </c>
    </row>
    <row r="53" spans="1:8" x14ac:dyDescent="0.2">
      <c r="A53" s="40">
        <v>2000000.01</v>
      </c>
      <c r="B53" s="18">
        <v>3000000</v>
      </c>
      <c r="C53" s="19" t="s">
        <v>20</v>
      </c>
      <c r="D53" s="29">
        <v>134500</v>
      </c>
      <c r="E53" s="18">
        <f t="shared" si="4"/>
        <v>2000000</v>
      </c>
      <c r="F53" s="19">
        <v>10.5</v>
      </c>
      <c r="G53" s="19">
        <v>0</v>
      </c>
      <c r="H53" s="41">
        <f t="shared" si="3"/>
        <v>0</v>
      </c>
    </row>
    <row r="54" spans="1:8" x14ac:dyDescent="0.2">
      <c r="A54" s="40">
        <v>3000000.01</v>
      </c>
      <c r="B54" s="18">
        <v>6000000</v>
      </c>
      <c r="C54" s="19" t="s">
        <v>32</v>
      </c>
      <c r="D54" s="29">
        <v>239500</v>
      </c>
      <c r="E54" s="18">
        <f t="shared" si="4"/>
        <v>3000000</v>
      </c>
      <c r="F54" s="19">
        <v>13</v>
      </c>
      <c r="G54" s="19">
        <v>0</v>
      </c>
      <c r="H54" s="41">
        <f t="shared" si="3"/>
        <v>629500</v>
      </c>
    </row>
    <row r="55" spans="1:8" x14ac:dyDescent="0.2">
      <c r="A55" s="40">
        <v>6000000.0099999998</v>
      </c>
      <c r="B55" s="18">
        <v>90000000</v>
      </c>
      <c r="C55" s="19" t="s">
        <v>33</v>
      </c>
      <c r="D55" s="29">
        <v>629500</v>
      </c>
      <c r="E55" s="18">
        <f t="shared" si="4"/>
        <v>6000000</v>
      </c>
      <c r="F55" s="19">
        <v>14</v>
      </c>
      <c r="G55" s="19">
        <v>0</v>
      </c>
      <c r="H55" s="41">
        <f t="shared" si="3"/>
        <v>0</v>
      </c>
    </row>
    <row r="56" spans="1:8" x14ac:dyDescent="0.2">
      <c r="A56" s="54">
        <v>900000000.00999999</v>
      </c>
      <c r="H56" s="39"/>
    </row>
    <row r="57" spans="1:8" x14ac:dyDescent="0.2">
      <c r="A57" s="42"/>
      <c r="B57" s="43"/>
      <c r="C57" s="44"/>
      <c r="D57" s="45"/>
      <c r="E57" s="43"/>
      <c r="F57" s="44"/>
      <c r="G57" s="46" t="s">
        <v>69</v>
      </c>
      <c r="H57" s="47">
        <f>SUM(H49:H55)</f>
        <v>629500</v>
      </c>
    </row>
    <row r="59" spans="1:8" x14ac:dyDescent="0.2">
      <c r="A59" s="33" t="s">
        <v>42</v>
      </c>
      <c r="B59" s="34" t="s">
        <v>47</v>
      </c>
      <c r="C59" s="35"/>
      <c r="D59" s="36"/>
      <c r="E59" s="34"/>
      <c r="F59" s="35"/>
      <c r="G59" s="35"/>
      <c r="H59" s="37"/>
    </row>
    <row r="60" spans="1:8" x14ac:dyDescent="0.2">
      <c r="A60" s="38" t="s">
        <v>41</v>
      </c>
      <c r="B60" s="22" t="s">
        <v>11</v>
      </c>
      <c r="C60" s="19">
        <v>90</v>
      </c>
      <c r="H60" s="39"/>
    </row>
    <row r="61" spans="1:8" x14ac:dyDescent="0.2">
      <c r="A61" s="40" t="s">
        <v>12</v>
      </c>
      <c r="B61" s="18" t="s">
        <v>13</v>
      </c>
      <c r="C61" s="19" t="s">
        <v>14</v>
      </c>
      <c r="D61" s="29" t="s">
        <v>7</v>
      </c>
      <c r="E61" s="18" t="s">
        <v>15</v>
      </c>
      <c r="F61" s="19" t="s">
        <v>8</v>
      </c>
      <c r="G61" s="19" t="s">
        <v>9</v>
      </c>
      <c r="H61" s="39"/>
    </row>
    <row r="62" spans="1:8" x14ac:dyDescent="0.2">
      <c r="A62" s="40">
        <v>0</v>
      </c>
      <c r="B62" s="18">
        <v>699999.99</v>
      </c>
      <c r="C62" s="19" t="s">
        <v>60</v>
      </c>
      <c r="D62" s="29">
        <v>0</v>
      </c>
      <c r="E62" s="18">
        <f>B62</f>
        <v>699999.99</v>
      </c>
      <c r="F62" s="19">
        <v>0</v>
      </c>
      <c r="G62" s="19">
        <v>0</v>
      </c>
      <c r="H62" s="41">
        <f t="shared" ref="H62:H66" si="5">IF(AND(LTT_VALUE&gt;=A62,LTT_VALUE&lt;=B62),MAX(D62+(ROUNDUP(((LTT_VALUE-E62)/100),0)*F62),G62),0)</f>
        <v>0</v>
      </c>
    </row>
    <row r="63" spans="1:8" x14ac:dyDescent="0.2">
      <c r="A63" s="40">
        <v>700000</v>
      </c>
      <c r="B63" s="18">
        <v>1000000</v>
      </c>
      <c r="C63" s="19" t="s">
        <v>17</v>
      </c>
      <c r="D63" s="29">
        <v>13000</v>
      </c>
      <c r="E63" s="18">
        <f>A63</f>
        <v>700000</v>
      </c>
      <c r="F63" s="19">
        <v>3</v>
      </c>
      <c r="G63" s="19">
        <v>0</v>
      </c>
      <c r="H63" s="41">
        <f t="shared" si="5"/>
        <v>0</v>
      </c>
    </row>
    <row r="64" spans="1:8" x14ac:dyDescent="0.2">
      <c r="A64" s="40">
        <v>1000000.01</v>
      </c>
      <c r="B64" s="18">
        <v>1500000</v>
      </c>
      <c r="C64" s="19" t="s">
        <v>18</v>
      </c>
      <c r="D64" s="29">
        <v>22000</v>
      </c>
      <c r="E64" s="18">
        <f t="shared" ref="E64:E66" si="6">A64-0.01</f>
        <v>1000000</v>
      </c>
      <c r="F64" s="19">
        <v>3.5</v>
      </c>
      <c r="G64" s="19">
        <v>0</v>
      </c>
      <c r="H64" s="41">
        <f t="shared" si="5"/>
        <v>0</v>
      </c>
    </row>
    <row r="65" spans="1:8" x14ac:dyDescent="0.2">
      <c r="A65" s="40">
        <v>1500000.01</v>
      </c>
      <c r="B65" s="18">
        <v>2000000</v>
      </c>
      <c r="C65" s="19" t="s">
        <v>19</v>
      </c>
      <c r="D65" s="29">
        <v>39500</v>
      </c>
      <c r="E65" s="18">
        <f t="shared" si="6"/>
        <v>1500000</v>
      </c>
      <c r="F65" s="19">
        <v>4</v>
      </c>
      <c r="G65" s="19">
        <v>0</v>
      </c>
      <c r="H65" s="41">
        <f t="shared" si="5"/>
        <v>0</v>
      </c>
    </row>
    <row r="66" spans="1:8" x14ac:dyDescent="0.2">
      <c r="A66" s="40">
        <v>2000000.01</v>
      </c>
      <c r="B66" s="18">
        <v>120000000</v>
      </c>
      <c r="C66" s="19" t="s">
        <v>20</v>
      </c>
      <c r="D66" s="29">
        <v>59500</v>
      </c>
      <c r="E66" s="18">
        <f t="shared" si="6"/>
        <v>2000000</v>
      </c>
      <c r="F66" s="19">
        <v>5</v>
      </c>
      <c r="G66" s="19">
        <v>0</v>
      </c>
      <c r="H66" s="41">
        <f t="shared" si="5"/>
        <v>259500</v>
      </c>
    </row>
    <row r="67" spans="1:8" x14ac:dyDescent="0.2">
      <c r="A67" s="54"/>
      <c r="H67" s="39"/>
    </row>
    <row r="68" spans="1:8" x14ac:dyDescent="0.2">
      <c r="A68" s="42"/>
      <c r="B68" s="43"/>
      <c r="C68" s="44"/>
      <c r="D68" s="45"/>
      <c r="E68" s="43"/>
      <c r="F68" s="44"/>
      <c r="G68" s="46" t="s">
        <v>50</v>
      </c>
      <c r="H68" s="47">
        <f>SUM(H63:H66)</f>
        <v>259500</v>
      </c>
    </row>
    <row r="70" spans="1:8" x14ac:dyDescent="0.2">
      <c r="A70" s="33" t="s">
        <v>42</v>
      </c>
      <c r="B70" s="34" t="s">
        <v>51</v>
      </c>
      <c r="C70" s="35"/>
      <c r="D70" s="36"/>
      <c r="E70" s="34"/>
      <c r="F70" s="35"/>
      <c r="G70" s="35"/>
      <c r="H70" s="37"/>
    </row>
    <row r="71" spans="1:8" x14ac:dyDescent="0.2">
      <c r="A71" s="38" t="s">
        <v>6</v>
      </c>
      <c r="B71" s="22" t="s">
        <v>11</v>
      </c>
      <c r="C71" s="19">
        <v>90</v>
      </c>
      <c r="H71" s="39"/>
    </row>
    <row r="72" spans="1:8" x14ac:dyDescent="0.2">
      <c r="A72" s="40" t="s">
        <v>12</v>
      </c>
      <c r="B72" s="18" t="s">
        <v>13</v>
      </c>
      <c r="C72" s="19" t="s">
        <v>14</v>
      </c>
      <c r="D72" s="29" t="s">
        <v>7</v>
      </c>
      <c r="E72" s="18" t="s">
        <v>15</v>
      </c>
      <c r="F72" s="19" t="s">
        <v>8</v>
      </c>
      <c r="G72" s="19" t="s">
        <v>9</v>
      </c>
      <c r="H72" s="39"/>
    </row>
    <row r="73" spans="1:8" x14ac:dyDescent="0.2">
      <c r="A73" s="40">
        <v>0</v>
      </c>
      <c r="B73" s="18">
        <v>699999.99</v>
      </c>
      <c r="C73" s="19" t="s">
        <v>60</v>
      </c>
      <c r="D73" s="29">
        <v>0</v>
      </c>
      <c r="E73" s="18">
        <f>B73</f>
        <v>699999.99</v>
      </c>
      <c r="F73" s="19">
        <v>0</v>
      </c>
      <c r="G73" s="19">
        <v>0</v>
      </c>
      <c r="H73" s="41">
        <f t="shared" ref="H73" si="7">IF(AND(LTT_VALUE&gt;=A73,LTT_VALUE&lt;=B73),MAX(D73+(ROUNDUP(((LTT_VALUE-E73)/100),0)*F73),G73),0)</f>
        <v>0</v>
      </c>
    </row>
    <row r="74" spans="1:8" x14ac:dyDescent="0.2">
      <c r="A74" s="40">
        <v>700000</v>
      </c>
      <c r="B74" s="18">
        <v>900000000</v>
      </c>
      <c r="C74" s="19" t="s">
        <v>16</v>
      </c>
      <c r="D74" s="29">
        <v>5000</v>
      </c>
      <c r="E74" s="18">
        <f>A74</f>
        <v>700000</v>
      </c>
      <c r="F74" s="19">
        <v>0.75</v>
      </c>
      <c r="G74" s="19">
        <v>0</v>
      </c>
      <c r="H74" s="41">
        <f>IF(AND(LTT_LH_Value&gt;=A74,LTT_LH_Value&lt;=B74),MAX(D74+(ROUNDUP(((LTT_LH_Value-E74)/100),0)*F74),G74),0)</f>
        <v>449750</v>
      </c>
    </row>
    <row r="75" spans="1:8" x14ac:dyDescent="0.2">
      <c r="A75" s="40"/>
      <c r="H75" s="41"/>
    </row>
    <row r="76" spans="1:8" x14ac:dyDescent="0.2">
      <c r="A76" s="42"/>
      <c r="B76" s="43"/>
      <c r="C76" s="44"/>
      <c r="D76" s="45"/>
      <c r="E76" s="43"/>
      <c r="F76" s="44"/>
      <c r="G76" s="46" t="s">
        <v>54</v>
      </c>
      <c r="H76" s="47">
        <f>SUM(H74:H74)</f>
        <v>449750</v>
      </c>
    </row>
  </sheetData>
  <sheetProtection selectLockedCells="1" selectUnlockedCells="1"/>
  <phoneticPr fontId="13" type="noConversion"/>
  <printOptions gridLines="1"/>
  <pageMargins left="0" right="0.19685039370078741" top="0.35433070866141736" bottom="0.15748031496062992" header="0" footer="0.31496062992125984"/>
  <pageSetup paperSize="9" scale="6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2</Form_x0020__x002d__x0020_no_x0020_of_x0020_pages>
    <Document_x0020_type xmlns="f906fbab-2f75-4c55-9947-54e5e7fb542c">Tax document</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11</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Props1.xml><?xml version="1.0" encoding="utf-8"?>
<ds:datastoreItem xmlns:ds="http://schemas.openxmlformats.org/officeDocument/2006/customXml" ds:itemID="{18518803-E9FD-48A1-8FD9-45A43F80A505}"/>
</file>

<file path=customXml/itemProps2.xml><?xml version="1.0" encoding="utf-8"?>
<ds:datastoreItem xmlns:ds="http://schemas.openxmlformats.org/officeDocument/2006/customXml" ds:itemID="{72B6A1D9-13E8-400B-8D66-E74436031CF1}"/>
</file>

<file path=customXml/itemProps3.xml><?xml version="1.0" encoding="utf-8"?>
<ds:datastoreItem xmlns:ds="http://schemas.openxmlformats.org/officeDocument/2006/customXml" ds:itemID="{D2604E32-FA8D-412B-B701-4393901C36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50</vt:i4>
      </vt:variant>
    </vt:vector>
  </HeadingPairs>
  <TitlesOfParts>
    <vt:vector size="52" baseType="lpstr">
      <vt:lpstr>EPTT</vt:lpstr>
      <vt:lpstr>Static</vt:lpstr>
      <vt:lpstr>CF_Charge</vt:lpstr>
      <vt:lpstr>CL_Charge</vt:lpstr>
      <vt:lpstr>CR_Charge</vt:lpstr>
      <vt:lpstr>CSI</vt:lpstr>
      <vt:lpstr>CSI_Low</vt:lpstr>
      <vt:lpstr>DF_Charge</vt:lpstr>
      <vt:lpstr>EPTT_LH_Value</vt:lpstr>
      <vt:lpstr>EPTT_VALUE</vt:lpstr>
      <vt:lpstr>FT_BCharge</vt:lpstr>
      <vt:lpstr>HF_Charge</vt:lpstr>
      <vt:lpstr>HL_Charge</vt:lpstr>
      <vt:lpstr>HR_Charge</vt:lpstr>
      <vt:lpstr>Lease_L</vt:lpstr>
      <vt:lpstr>LTT_DUE2019</vt:lpstr>
      <vt:lpstr>LTT_LH_Value</vt:lpstr>
      <vt:lpstr>LTT_TMAIN</vt:lpstr>
      <vt:lpstr>LTT_TSUB</vt:lpstr>
      <vt:lpstr>LTT_VALUE</vt:lpstr>
      <vt:lpstr>Static!Print_Area</vt:lpstr>
      <vt:lpstr>RF_Charge</vt:lpstr>
      <vt:lpstr>RL_Charge</vt:lpstr>
      <vt:lpstr>S_Table</vt:lpstr>
      <vt:lpstr>SchgAmt</vt:lpstr>
      <vt:lpstr>SI_CO</vt:lpstr>
      <vt:lpstr>SR_BCharge</vt:lpstr>
      <vt:lpstr>SR_Charge</vt:lpstr>
      <vt:lpstr>STEP3A</vt:lpstr>
      <vt:lpstr>STEP3B</vt:lpstr>
      <vt:lpstr>TO_CO</vt:lpstr>
      <vt:lpstr>TO_FTB</vt:lpstr>
      <vt:lpstr>TO_SR</vt:lpstr>
      <vt:lpstr>TOO</vt:lpstr>
      <vt:lpstr>TOTAL_DUE</vt:lpstr>
      <vt:lpstr>Trans_First</vt:lpstr>
      <vt:lpstr>Trans_Type</vt:lpstr>
      <vt:lpstr>truefalse</vt:lpstr>
      <vt:lpstr>TT_Charitable</vt:lpstr>
      <vt:lpstr>TT_Commercial</vt:lpstr>
      <vt:lpstr>TT_Main</vt:lpstr>
      <vt:lpstr>TT_Standard</vt:lpstr>
      <vt:lpstr>WARN_1</vt:lpstr>
      <vt:lpstr>WARN_3</vt:lpstr>
      <vt:lpstr>WARN_CSI_LOW</vt:lpstr>
      <vt:lpstr>Warn_FTBCap</vt:lpstr>
      <vt:lpstr>Warn_FTBTaper</vt:lpstr>
      <vt:lpstr>Warn_PropVal</vt:lpstr>
      <vt:lpstr>Warn_Total</vt:lpstr>
      <vt:lpstr>Warn_Trans</vt:lpstr>
      <vt:lpstr>Warn_X</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Comptroller of Taxes</dc:creator>
  <cp:lastModifiedBy>Heather Morgan</cp:lastModifiedBy>
  <cp:lastPrinted>2018-12-20T09:15:41Z</cp:lastPrinted>
  <dcterms:created xsi:type="dcterms:W3CDTF">2012-09-12T14:22:44Z</dcterms:created>
  <dcterms:modified xsi:type="dcterms:W3CDTF">2023-12-08T15:09:58Z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UE" linkTarget="PROP_VALUE">
    <vt:lpwstr>#REF!</vt:lpwstr>
  </property>
  <property fmtid="{D5CDD505-2E9C-101B-9397-08002B2CF9AE}" pid="3" name="ContentTypeId">
    <vt:lpwstr>0x0101008BA73D3394C66B42AFDD494ADBC50D74004E480268BE61764C950B62616F270E0A</vt:lpwstr>
  </property>
</Properties>
</file>