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codeName="ThisWorkbook" defaultThemeVersion="124226"/>
  <mc:AlternateContent xmlns:mc="http://schemas.openxmlformats.org/markup-compatibility/2006">
    <mc:Choice Requires="x15">
      <x15ac:absPath xmlns:x15ac="http://schemas.microsoft.com/office/spreadsheetml/2010/11/ac" url="\\ois\sojdata\ITAXData\Revenue Policy\3 Tax Types\4 Land Taxes\EPTT\operations\"/>
    </mc:Choice>
  </mc:AlternateContent>
  <xr:revisionPtr revIDLastSave="0" documentId="13_ncr:1_{2BA6616D-3302-465E-8097-67CE9823D702}" xr6:coauthVersionLast="47" xr6:coauthVersionMax="47" xr10:uidLastSave="{00000000-0000-0000-0000-000000000000}"/>
  <bookViews>
    <workbookView xWindow="32070" yWindow="1365" windowWidth="20940" windowHeight="14595" activeTab="1" xr2:uid="{00000000-000D-0000-FFFF-FFFF00000000}"/>
  </bookViews>
  <sheets>
    <sheet name="EPTT" sheetId="1" r:id="rId1"/>
    <sheet name="Static" sheetId="4" r:id="rId2"/>
  </sheets>
  <definedNames>
    <definedName name="CF_Charge">Static!$H$68</definedName>
    <definedName name="CL_Charge">Static!$H$76</definedName>
    <definedName name="CR_Charge">Static!$H$68</definedName>
    <definedName name="CSI">Static!$L$4</definedName>
    <definedName name="CSI_Low">Static!$B$35</definedName>
    <definedName name="DF_Charge">Static!$H$27</definedName>
    <definedName name="EPTT_LH_Value">Static!$M$22</definedName>
    <definedName name="EPTT_VALUE">EPTT!$D$8</definedName>
    <definedName name="FT_BCharge">Static!$C$30</definedName>
    <definedName name="FT_Chg_Base">Static!#REF!</definedName>
    <definedName name="FT_Table">Static!#REF!</definedName>
    <definedName name="FTB_Charge">Static!#REF!</definedName>
    <definedName name="FTB_Thresh">Static!#REF!</definedName>
    <definedName name="FTB_Thresh2">Static!#REF!</definedName>
    <definedName name="HF_Charge">Static!$H$57</definedName>
    <definedName name="HL_Charge">Static!$H$43</definedName>
    <definedName name="HR_Charge">Static!$H$57</definedName>
    <definedName name="Lease_L">EPTT!$D$10</definedName>
    <definedName name="LTT_DUE2019">Static!$L$25</definedName>
    <definedName name="LTT_LH_Value">Static!$M$22</definedName>
    <definedName name="LTT_TMAIN">EPTT!$D$4</definedName>
    <definedName name="LTT_TSUB">EPTT!$D$6</definedName>
    <definedName name="LTT_VALUE">EPTT!$D$8</definedName>
    <definedName name="_xlnm.Print_Area" localSheetId="1">Static!$A$1:$R$57</definedName>
    <definedName name="PROP_VALUE">EPTT!#REF!</definedName>
    <definedName name="RF_Charge">Static!$H$27</definedName>
    <definedName name="RL_Charge">Static!$H$35</definedName>
    <definedName name="RMEB">Static!#REF!</definedName>
    <definedName name="S_Chg_Min">Static!#REF!</definedName>
    <definedName name="S_Chg_Min_11">Static!#REF!</definedName>
    <definedName name="S_Chg_Rate">Static!#REF!</definedName>
    <definedName name="S_R_Chg">Static!#REF!</definedName>
    <definedName name="S_Table">Static!$A$19:$G$26</definedName>
    <definedName name="SchgAmt">Static!$L$31</definedName>
    <definedName name="SI_CO">Static!$E$9</definedName>
    <definedName name="SR_BCharge">Static!$C$16</definedName>
    <definedName name="SR_Charge">Static!$H$27</definedName>
    <definedName name="STEP3A">Static!$M$25</definedName>
    <definedName name="STEP3B">Static!$M$27</definedName>
    <definedName name="TO_CO">Static!$E$8</definedName>
    <definedName name="TO_DECD">Static!#REF!</definedName>
    <definedName name="TO_FTB">Static!$E$7</definedName>
    <definedName name="TO_SJ_MARR">Static!#REF!</definedName>
    <definedName name="TO_SR">Static!$E$4</definedName>
    <definedName name="TOO">Static!$L$3</definedName>
    <definedName name="TOTAL_DUE">Static!$L$28</definedName>
    <definedName name="Trans_First">Static!$L$2:$N$4</definedName>
    <definedName name="Trans_Type">Static!$H$2:$H$3</definedName>
    <definedName name="truefalse">Static!$H$10</definedName>
    <definedName name="TT_Charitable">Static!$B$8</definedName>
    <definedName name="TT_Commercial">Static!$B$5</definedName>
    <definedName name="TT_Decd">Static!#REF!</definedName>
    <definedName name="TT_FTB2">Static!#REF!</definedName>
    <definedName name="TT_Main">Static!$L$3:$L$4</definedName>
    <definedName name="TT_Married">Static!#REF!</definedName>
    <definedName name="TT_SJOTHER">Static!#REF!</definedName>
    <definedName name="TT_Standard">Static!$B$4</definedName>
    <definedName name="WARN_1">Static!$M$17</definedName>
    <definedName name="WARN_2">Static!#REF!</definedName>
    <definedName name="WARN_3">Static!$M$18</definedName>
    <definedName name="WARN_CSI_LOW">Static!$M$13</definedName>
    <definedName name="Warn_FTBCap">Static!$M$11</definedName>
    <definedName name="Warn_FTBTaper">Static!$M$14</definedName>
    <definedName name="Warn_PropVal">Static!$M$15</definedName>
    <definedName name="Warn_Total">Static!$M$10</definedName>
    <definedName name="Warn_Trans">Static!$M$12</definedName>
    <definedName name="Warn_X">Static!$M$14</definedName>
    <definedName name="YesNo">Static!$H$8:$H$8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41" i="4" l="1"/>
  <c r="E40" i="4"/>
  <c r="H55" i="4"/>
  <c r="E55" i="4"/>
  <c r="H54" i="4"/>
  <c r="E54" i="4"/>
  <c r="H53" i="4"/>
  <c r="E53" i="4"/>
  <c r="H52" i="4"/>
  <c r="E52" i="4"/>
  <c r="H51" i="4"/>
  <c r="E51" i="4"/>
  <c r="H50" i="4"/>
  <c r="E50" i="4"/>
  <c r="E49" i="4"/>
  <c r="H49" i="4" s="1"/>
  <c r="E48" i="4"/>
  <c r="H48" i="4" s="1"/>
  <c r="D9" i="4"/>
  <c r="D6" i="4"/>
  <c r="H63" i="4"/>
  <c r="H64" i="4"/>
  <c r="H65" i="4"/>
  <c r="H66" i="4"/>
  <c r="H20" i="4"/>
  <c r="H21" i="4"/>
  <c r="H22" i="4"/>
  <c r="H23" i="4"/>
  <c r="H24" i="4"/>
  <c r="H25" i="4"/>
  <c r="M13" i="4"/>
  <c r="E73" i="4"/>
  <c r="H73" i="4" s="1"/>
  <c r="E62" i="4"/>
  <c r="H62" i="4" s="1"/>
  <c r="E32" i="4"/>
  <c r="E18" i="4"/>
  <c r="H18" i="4" s="1"/>
  <c r="E74" i="4"/>
  <c r="E63" i="4"/>
  <c r="E33" i="4"/>
  <c r="E19" i="4"/>
  <c r="H19" i="4" s="1"/>
  <c r="M22" i="4"/>
  <c r="H41" i="4" s="1"/>
  <c r="H43" i="4" s="1"/>
  <c r="E9" i="4" s="1"/>
  <c r="L25" i="4" s="1"/>
  <c r="L22" i="4"/>
  <c r="H40" i="4" l="1"/>
  <c r="H57" i="4"/>
  <c r="E6" i="4" s="1"/>
  <c r="H74" i="4"/>
  <c r="H76" i="4" s="1"/>
  <c r="H33" i="4"/>
  <c r="H35" i="4" s="1"/>
  <c r="M17" i="4"/>
  <c r="D13" i="1" s="1"/>
  <c r="D12" i="1"/>
  <c r="H68" i="4"/>
  <c r="H32" i="4"/>
  <c r="M25" i="4"/>
  <c r="B8" i="1" s="1"/>
  <c r="E8" i="4" l="1"/>
  <c r="E7" i="4"/>
  <c r="E66" i="4" l="1"/>
  <c r="E65" i="4"/>
  <c r="E64" i="4"/>
  <c r="D5" i="4"/>
  <c r="E20" i="4"/>
  <c r="H27" i="4" s="1"/>
  <c r="E21" i="4"/>
  <c r="E22" i="4"/>
  <c r="E23" i="4"/>
  <c r="E24" i="4"/>
  <c r="E25" i="4"/>
  <c r="E5" i="4" l="1"/>
  <c r="D7" i="4" l="1"/>
  <c r="D8" i="4"/>
  <c r="D4" i="4"/>
  <c r="E4" i="4" l="1" a="1"/>
  <c r="E4" i="4" s="1"/>
  <c r="D16" i="1" l="1"/>
  <c r="L31" i="4" l="1"/>
  <c r="D18" i="1" s="1"/>
  <c r="L28" i="4" s="1"/>
  <c r="D20" i="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<sst xmlns="http://schemas.openxmlformats.org/spreadsheetml/2006/main" count="163" uniqueCount="71">
  <si>
    <t>Transfer of Ownership</t>
  </si>
  <si>
    <t>Is Surcharge Due?</t>
  </si>
  <si>
    <t>No</t>
  </si>
  <si>
    <t>Yes</t>
  </si>
  <si>
    <t>Surcharge</t>
  </si>
  <si>
    <t>Total Amount Due</t>
  </si>
  <si>
    <t>Standard Rate</t>
  </si>
  <si>
    <t>Charge</t>
  </si>
  <si>
    <t>Rate / £100</t>
  </si>
  <si>
    <t>Minimum</t>
  </si>
  <si>
    <t>Registration of Charge</t>
  </si>
  <si>
    <t>Basic Charge</t>
  </si>
  <si>
    <t>Min</t>
  </si>
  <si>
    <t>Max</t>
  </si>
  <si>
    <t>Band</t>
  </si>
  <si>
    <t>Amount</t>
  </si>
  <si>
    <t>D</t>
  </si>
  <si>
    <t>E</t>
  </si>
  <si>
    <t>F</t>
  </si>
  <si>
    <t>G</t>
  </si>
  <si>
    <t>H</t>
  </si>
  <si>
    <t>Tax</t>
  </si>
  <si>
    <t>Unable to calculate</t>
  </si>
  <si>
    <t>Warnings</t>
  </si>
  <si>
    <t>Step 4</t>
  </si>
  <si>
    <t>Step 1</t>
  </si>
  <si>
    <t>Step 2</t>
  </si>
  <si>
    <t>Please select…..</t>
  </si>
  <si>
    <t>Please select a Transaction Type</t>
  </si>
  <si>
    <t>Select Transaction Type</t>
  </si>
  <si>
    <t>Select Transaction</t>
  </si>
  <si>
    <t>Please select correct transaction above</t>
  </si>
  <si>
    <t>I</t>
  </si>
  <si>
    <t>J</t>
  </si>
  <si>
    <t>2019 et seq</t>
  </si>
  <si>
    <t>static!$b$3</t>
  </si>
  <si>
    <t>static!$b$3:$c$3</t>
  </si>
  <si>
    <t>Additional Warnings</t>
  </si>
  <si>
    <t>Total Due</t>
  </si>
  <si>
    <t>Step 3 A</t>
  </si>
  <si>
    <t>Caution - Value of property less than amount being secured.</t>
  </si>
  <si>
    <t>Commercial Rate</t>
  </si>
  <si>
    <t>Commercial</t>
  </si>
  <si>
    <t>Freehold transfer</t>
  </si>
  <si>
    <t>Contract lease</t>
  </si>
  <si>
    <t>Residential property</t>
  </si>
  <si>
    <t>Commercial property</t>
  </si>
  <si>
    <t>Freehold</t>
  </si>
  <si>
    <t>RF_Charge</t>
  </si>
  <si>
    <t>Residential</t>
  </si>
  <si>
    <t>CF_Charge</t>
  </si>
  <si>
    <t>Leasehold</t>
  </si>
  <si>
    <t>Enveloped Property Transaction Tax Due</t>
  </si>
  <si>
    <t>RL_Charge</t>
  </si>
  <si>
    <t>CL_Charge</t>
  </si>
  <si>
    <t>Leasehold Value</t>
  </si>
  <si>
    <t>Enter the length of the contract lease</t>
  </si>
  <si>
    <t>Step 3</t>
  </si>
  <si>
    <t>EPTT_Value</t>
  </si>
  <si>
    <t>EPTT_LH_Value</t>
  </si>
  <si>
    <t>x</t>
  </si>
  <si>
    <t>! Below threshold calculations deliberately differ</t>
  </si>
  <si>
    <t>The property value is below the threshold for EPTT</t>
  </si>
  <si>
    <r>
      <t>Enveloped Property Transaction Tax Calculator</t>
    </r>
    <r>
      <rPr>
        <b/>
        <sz val="11"/>
        <color indexed="55"/>
        <rFont val="Calibri"/>
        <family val="2"/>
      </rPr>
      <t xml:space="preserve">  (Rates correct as at 4th April 2022)</t>
    </r>
  </si>
  <si>
    <t xml:space="preserve">            </t>
  </si>
  <si>
    <t>Higher rate</t>
  </si>
  <si>
    <t>static!$b$4:$b$6</t>
  </si>
  <si>
    <t>static!$b$7:$b$9</t>
  </si>
  <si>
    <t>Higher Rate</t>
  </si>
  <si>
    <t>HL_Charge</t>
  </si>
  <si>
    <t>HF_Charge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</si>
</sst>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quot;£&quot;#,##0.00"/>
  </numFmts>
  <fonts count="15" x14ac:knownFonts="1">
    <font>
      <sz val="11"/>
      <color theme="1"/>
      <name val="Calibri"/>
      <family val="2"/>
      <scheme val="minor"/>
    </font>
    <font>
      <sz val="10"/>
      <name val="Arial"/>
      <family val="2"/>
    </font>
    <font>
      <b/>
      <sz val="10"/>
      <name val="Arial"/>
      <family val="2"/>
    </font>
    <font>
      <b/>
      <sz val="11"/>
      <color indexed="55"/>
      <name val="Calibri"/>
      <family val="2"/>
    </font>
    <font>
      <b/>
      <sz val="11"/>
      <color theme="1"/>
      <name val="Calibri"/>
      <family val="2"/>
      <scheme val="minor"/>
    </font>
    <font>
      <b/>
      <sz val="18"/>
      <color theme="1"/>
      <name val="Calibri"/>
      <family val="2"/>
      <scheme val="minor"/>
    </font>
    <font>
      <sz val="18"/>
      <color theme="1"/>
      <name val="Calibri"/>
      <family val="2"/>
      <scheme val="minor"/>
    </font>
    <font>
      <sz val="11"/>
      <color theme="0" tint="-0.499984740745262"/>
      <name val="Calibri"/>
      <family val="2"/>
      <scheme val="minor"/>
    </font>
    <font>
      <b/>
      <u/>
      <sz val="18"/>
      <color theme="1"/>
      <name val="Calibri"/>
      <family val="2"/>
      <scheme val="minor"/>
    </font>
    <font>
      <b/>
      <sz val="11"/>
      <color rgb="FFFF0000"/>
      <name val="Calibri"/>
      <family val="2"/>
      <scheme val="minor"/>
    </font>
    <font>
      <b/>
      <sz val="11"/>
      <color rgb="FFFA7D00"/>
      <name val="Calibri"/>
      <family val="2"/>
      <scheme val="minor"/>
    </font>
    <font>
      <sz val="11"/>
      <color rgb="FFFF0000"/>
      <name val="Calibri"/>
      <family val="2"/>
      <scheme val="minor"/>
    </font>
    <font>
      <sz val="11"/>
      <color rgb="FF9C6500"/>
      <name val="Calibri"/>
      <family val="2"/>
      <scheme val="minor"/>
    </font>
    <font>
      <sz val="8"/>
      <name val="Calibri"/>
      <family val="2"/>
      <scheme val="minor"/>
    </font>
    <font>
      <sz val="11"/>
      <color theme="1"/>
      <name val="Calibri"/>
      <family val="2"/>
      <scheme val="minor"/>
    </font>
  </fonts>
  <fills count="7">
    <fill>
      <patternFill patternType="none"/>
    </fill>
    <fill>
      <patternFill patternType="gray125"/>
    </fill>
    <fill>
      <patternFill patternType="solid">
        <fgColor theme="0" tint="-0.249977111117893"/>
        <bgColor indexed="64"/>
      </patternFill>
    </fill>
    <fill>
      <patternFill patternType="solid">
        <fgColor rgb="FFFFC000"/>
        <bgColor indexed="64"/>
      </patternFill>
    </fill>
    <fill>
      <patternFill patternType="solid">
        <fgColor rgb="FFF2F2F2"/>
      </patternFill>
    </fill>
    <fill>
      <patternFill patternType="solid">
        <fgColor rgb="FFFFEB9C"/>
      </patternFill>
    </fill>
    <fill>
      <patternFill patternType="solid">
        <fgColor theme="9" tint="0.7999816888943144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thin">
        <color rgb="FF7F7F7F"/>
      </left>
      <right style="thin">
        <color rgb="FF7F7F7F"/>
      </right>
      <top style="thin">
        <color rgb="FF7F7F7F"/>
      </top>
      <bottom style="thin">
        <color rgb="FF7F7F7F"/>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6">
    <xf numFmtId="0" fontId="0" fillId="0" borderId="0"/>
    <xf numFmtId="0" fontId="1" fillId="0" borderId="0"/>
    <xf numFmtId="0" fontId="10" fillId="4" borderId="3" applyNumberFormat="0" applyAlignment="0" applyProtection="0"/>
    <xf numFmtId="0" fontId="11" fillId="0" borderId="0" applyNumberFormat="0" applyFill="0" applyBorder="0" applyAlignment="0" applyProtection="0"/>
    <xf numFmtId="0" fontId="12" fillId="5" borderId="0" applyNumberFormat="0" applyBorder="0" applyAlignment="0" applyProtection="0"/>
    <xf numFmtId="43" fontId="14" fillId="0" borderId="0" applyFont="0" applyFill="0" applyBorder="0" applyAlignment="0" applyProtection="0"/>
  </cellStyleXfs>
  <cellXfs count="77">
    <xf numFmtId="0" fontId="0" fillId="0" borderId="0" xfId="0"/>
    <xf numFmtId="0" fontId="0" fillId="0" borderId="0" xfId="0" applyAlignment="1">
      <alignment horizontal="center" vertical="center"/>
    </xf>
    <xf numFmtId="164" fontId="0" fillId="2" borderId="0" xfId="0" applyNumberFormat="1" applyFill="1" applyAlignment="1" applyProtection="1">
      <alignment horizontal="center" vertical="center"/>
      <protection locked="0"/>
    </xf>
    <xf numFmtId="0" fontId="0" fillId="2" borderId="0" xfId="0" applyFill="1" applyAlignment="1" applyProtection="1">
      <alignment horizontal="center" vertical="center" wrapText="1"/>
      <protection locked="0"/>
    </xf>
    <xf numFmtId="0" fontId="0" fillId="2" borderId="0" xfId="0" applyFill="1" applyAlignment="1" applyProtection="1">
      <alignment horizontal="center" vertical="center"/>
      <protection locked="0"/>
    </xf>
    <xf numFmtId="164" fontId="4" fillId="0" borderId="1" xfId="0" applyNumberFormat="1" applyFont="1" applyBorder="1" applyAlignment="1">
      <alignment horizontal="center" vertical="center"/>
    </xf>
    <xf numFmtId="164" fontId="4" fillId="0" borderId="2" xfId="0" applyNumberFormat="1" applyFont="1" applyBorder="1" applyAlignment="1">
      <alignment horizontal="center" vertical="center" wrapText="1"/>
    </xf>
    <xf numFmtId="0" fontId="5" fillId="0" borderId="0" xfId="0" applyFont="1" applyAlignment="1">
      <alignment horizontal="left" vertical="center"/>
    </xf>
    <xf numFmtId="0" fontId="6" fillId="0" borderId="0" xfId="0" applyFont="1"/>
    <xf numFmtId="164" fontId="4" fillId="0" borderId="0" xfId="0" applyNumberFormat="1" applyFont="1" applyBorder="1" applyAlignment="1">
      <alignment horizontal="center" vertical="center"/>
    </xf>
    <xf numFmtId="0" fontId="7" fillId="0" borderId="0" xfId="0" applyFont="1" applyAlignment="1">
      <alignment horizontal="center" vertical="center"/>
    </xf>
    <xf numFmtId="0" fontId="4" fillId="0" borderId="0" xfId="0" applyFont="1" applyAlignment="1">
      <alignment horizontal="right" vertical="center"/>
    </xf>
    <xf numFmtId="0" fontId="4" fillId="0" borderId="0" xfId="0" applyFont="1" applyAlignment="1">
      <alignment horizontal="right" vertical="center" wrapText="1"/>
    </xf>
    <xf numFmtId="0" fontId="8" fillId="0" borderId="0" xfId="0" applyFont="1"/>
    <xf numFmtId="0" fontId="4" fillId="0" borderId="0" xfId="0" applyFont="1" applyAlignment="1">
      <alignment horizontal="center" vertical="center" wrapText="1"/>
    </xf>
    <xf numFmtId="0" fontId="4" fillId="0" borderId="0" xfId="0" applyFont="1" applyAlignment="1">
      <alignment horizontal="left" vertical="center"/>
    </xf>
    <xf numFmtId="0" fontId="9" fillId="0" borderId="0" xfId="0" applyFont="1" applyAlignment="1">
      <alignment horizontal="center" vertical="center" wrapText="1"/>
    </xf>
    <xf numFmtId="0" fontId="0" fillId="0" borderId="0" xfId="0" quotePrefix="1" applyAlignment="1">
      <alignment horizontal="left" vertical="center"/>
    </xf>
    <xf numFmtId="0" fontId="1" fillId="0" borderId="0" xfId="1" applyAlignment="1">
      <alignment wrapText="1"/>
    </xf>
    <xf numFmtId="0" fontId="1" fillId="0" borderId="0" xfId="1" applyAlignment="1">
      <alignment horizontal="center" wrapText="1"/>
    </xf>
    <xf numFmtId="0" fontId="1" fillId="2" borderId="0" xfId="1" applyFill="1" applyAlignment="1">
      <alignment wrapText="1"/>
    </xf>
    <xf numFmtId="0" fontId="0" fillId="0" borderId="0" xfId="0" applyAlignment="1">
      <alignment wrapText="1"/>
    </xf>
    <xf numFmtId="0" fontId="2" fillId="0" borderId="0" xfId="1" applyFont="1" applyAlignment="1">
      <alignment wrapText="1"/>
    </xf>
    <xf numFmtId="0" fontId="1" fillId="0" borderId="0" xfId="1" applyFont="1" applyAlignment="1">
      <alignment wrapText="1"/>
    </xf>
    <xf numFmtId="0" fontId="1" fillId="0" borderId="0" xfId="1" applyFont="1" applyAlignment="1">
      <alignment horizontal="center" wrapText="1"/>
    </xf>
    <xf numFmtId="0" fontId="1" fillId="2" borderId="0" xfId="1" applyFont="1" applyFill="1" applyAlignment="1">
      <alignment wrapText="1"/>
    </xf>
    <xf numFmtId="0" fontId="0" fillId="3" borderId="0" xfId="0" applyFill="1" applyAlignment="1">
      <alignment wrapText="1"/>
    </xf>
    <xf numFmtId="0" fontId="2" fillId="0" borderId="0" xfId="1" applyFont="1" applyAlignment="1">
      <alignment horizontal="right"/>
    </xf>
    <xf numFmtId="0" fontId="0" fillId="0" borderId="0" xfId="0" applyAlignment="1">
      <alignment horizontal="right" wrapText="1"/>
    </xf>
    <xf numFmtId="0" fontId="1" fillId="0" borderId="0" xfId="1" applyAlignment="1">
      <alignment horizontal="right" wrapText="1"/>
    </xf>
    <xf numFmtId="0" fontId="1" fillId="0" borderId="0" xfId="1" applyFont="1" applyAlignment="1">
      <alignment horizontal="right" wrapText="1"/>
    </xf>
    <xf numFmtId="0" fontId="10" fillId="4" borderId="3" xfId="2" applyAlignment="1">
      <alignment horizontal="right" wrapText="1"/>
    </xf>
    <xf numFmtId="0" fontId="4" fillId="0" borderId="0" xfId="0" applyFont="1" applyAlignment="1"/>
    <xf numFmtId="0" fontId="0" fillId="0" borderId="0" xfId="0" applyAlignment="1"/>
    <xf numFmtId="0" fontId="1" fillId="0" borderId="0" xfId="1" applyAlignment="1"/>
    <xf numFmtId="0" fontId="11" fillId="0" borderId="0" xfId="3" applyAlignment="1"/>
    <xf numFmtId="0" fontId="11" fillId="0" borderId="0" xfId="3" applyAlignment="1">
      <alignment horizontal="left"/>
    </xf>
    <xf numFmtId="0" fontId="11" fillId="0" borderId="0" xfId="3" applyAlignment="1">
      <alignment horizontal="center" wrapText="1"/>
    </xf>
    <xf numFmtId="0" fontId="1" fillId="0" borderId="4" xfId="1" applyBorder="1" applyAlignment="1">
      <alignment wrapText="1"/>
    </xf>
    <xf numFmtId="0" fontId="1" fillId="0" borderId="5" xfId="1" applyBorder="1" applyAlignment="1">
      <alignment wrapText="1"/>
    </xf>
    <xf numFmtId="0" fontId="1" fillId="0" borderId="5" xfId="1" applyBorder="1" applyAlignment="1">
      <alignment horizontal="center" wrapText="1"/>
    </xf>
    <xf numFmtId="0" fontId="1" fillId="0" borderId="5" xfId="1" applyBorder="1" applyAlignment="1"/>
    <xf numFmtId="0" fontId="1" fillId="0" borderId="6" xfId="1" applyBorder="1" applyAlignment="1">
      <alignment wrapText="1"/>
    </xf>
    <xf numFmtId="0" fontId="2" fillId="0" borderId="7" xfId="1" applyFont="1" applyBorder="1" applyAlignment="1">
      <alignment wrapText="1"/>
    </xf>
    <xf numFmtId="0" fontId="2" fillId="0" borderId="0" xfId="1" applyFont="1" applyBorder="1" applyAlignment="1">
      <alignment wrapText="1"/>
    </xf>
    <xf numFmtId="0" fontId="1" fillId="0" borderId="0" xfId="1" applyBorder="1" applyAlignment="1">
      <alignment horizontal="center" wrapText="1"/>
    </xf>
    <xf numFmtId="0" fontId="1" fillId="0" borderId="0" xfId="1" applyBorder="1" applyAlignment="1"/>
    <xf numFmtId="0" fontId="1" fillId="0" borderId="0" xfId="1" applyBorder="1" applyAlignment="1">
      <alignment wrapText="1"/>
    </xf>
    <xf numFmtId="0" fontId="1" fillId="0" borderId="8" xfId="1" applyBorder="1" applyAlignment="1">
      <alignment wrapText="1"/>
    </xf>
    <xf numFmtId="0" fontId="1" fillId="0" borderId="7" xfId="1" applyFont="1" applyBorder="1" applyAlignment="1">
      <alignment wrapText="1"/>
    </xf>
    <xf numFmtId="0" fontId="1" fillId="0" borderId="0" xfId="1" applyFont="1" applyBorder="1" applyAlignment="1">
      <alignment wrapText="1"/>
    </xf>
    <xf numFmtId="0" fontId="1" fillId="0" borderId="0" xfId="1" applyFont="1" applyBorder="1" applyAlignment="1">
      <alignment horizontal="center" wrapText="1"/>
    </xf>
    <xf numFmtId="0" fontId="1" fillId="0" borderId="0" xfId="1" applyFont="1" applyBorder="1" applyAlignment="1"/>
    <xf numFmtId="0" fontId="1" fillId="0" borderId="8" xfId="1" applyFont="1" applyBorder="1" applyAlignment="1">
      <alignment wrapText="1"/>
    </xf>
    <xf numFmtId="0" fontId="1" fillId="0" borderId="7" xfId="1" applyBorder="1" applyAlignment="1">
      <alignment wrapText="1"/>
    </xf>
    <xf numFmtId="0" fontId="2" fillId="0" borderId="8" xfId="1" applyFont="1" applyBorder="1" applyAlignment="1">
      <alignment wrapText="1"/>
    </xf>
    <xf numFmtId="0" fontId="1" fillId="0" borderId="9" xfId="1" applyBorder="1" applyAlignment="1">
      <alignment wrapText="1"/>
    </xf>
    <xf numFmtId="0" fontId="1" fillId="0" borderId="10" xfId="1" applyBorder="1" applyAlignment="1">
      <alignment wrapText="1"/>
    </xf>
    <xf numFmtId="0" fontId="1" fillId="0" borderId="10" xfId="1" applyBorder="1" applyAlignment="1">
      <alignment horizontal="center" wrapText="1"/>
    </xf>
    <xf numFmtId="0" fontId="1" fillId="0" borderId="10" xfId="1" applyBorder="1" applyAlignment="1"/>
    <xf numFmtId="0" fontId="2" fillId="0" borderId="10" xfId="1" applyFont="1" applyBorder="1" applyAlignment="1">
      <alignment horizontal="right"/>
    </xf>
    <xf numFmtId="0" fontId="2" fillId="0" borderId="11" xfId="1" applyFont="1" applyBorder="1" applyAlignment="1">
      <alignment wrapText="1"/>
    </xf>
    <xf numFmtId="0" fontId="1" fillId="0" borderId="0" xfId="1" applyAlignment="1">
      <alignment horizontal="left"/>
    </xf>
    <xf numFmtId="164" fontId="0" fillId="0" borderId="0" xfId="0" applyNumberFormat="1" applyFill="1" applyAlignment="1" applyProtection="1">
      <alignment horizontal="center" vertical="center"/>
    </xf>
    <xf numFmtId="0" fontId="2" fillId="0" borderId="0" xfId="1" applyFont="1" applyAlignment="1">
      <alignment horizontal="center" wrapText="1"/>
    </xf>
    <xf numFmtId="0" fontId="10" fillId="4" borderId="3" xfId="2" applyAlignment="1">
      <alignment wrapText="1"/>
    </xf>
    <xf numFmtId="0" fontId="12" fillId="5" borderId="0" xfId="4" applyAlignment="1">
      <alignment wrapText="1"/>
    </xf>
    <xf numFmtId="0" fontId="10" fillId="4" borderId="3" xfId="2" applyAlignment="1">
      <alignment horizontal="center" wrapText="1"/>
    </xf>
    <xf numFmtId="2" fontId="1" fillId="0" borderId="7" xfId="1" applyNumberFormat="1" applyBorder="1" applyAlignment="1">
      <alignment wrapText="1"/>
    </xf>
    <xf numFmtId="0" fontId="4" fillId="0" borderId="0" xfId="0" applyFont="1" applyAlignment="1">
      <alignment horizontal="left" vertical="center" wrapText="1"/>
    </xf>
    <xf numFmtId="0" fontId="1" fillId="6" borderId="0" xfId="1" applyFill="1" applyAlignment="1">
      <alignment horizontal="center" wrapText="1"/>
    </xf>
    <xf numFmtId="0" fontId="0" fillId="0" borderId="0" xfId="0" applyFont="1"/>
    <xf numFmtId="0" fontId="2" fillId="0" borderId="0" xfId="1" applyFont="1" applyAlignment="1"/>
    <xf numFmtId="0" fontId="1" fillId="0" borderId="0" xfId="1" applyAlignment="1">
      <alignment horizontal="left" wrapText="1"/>
    </xf>
    <xf numFmtId="43" fontId="0" fillId="0" borderId="0" xfId="5" applyFont="1"/>
    <xf numFmtId="0" fontId="0" fillId="2" borderId="0" xfId="0" applyNumberFormat="1" applyFont="1" applyFill="1" applyAlignment="1" applyProtection="1">
      <alignment horizontal="center" vertical="center" wrapText="1"/>
      <protection locked="0"/>
    </xf>
    <xf numFmtId="0" fontId="2" fillId="0" borderId="0" xfId="1" applyFont="1" applyBorder="1" applyAlignment="1">
      <alignment horizontal="right"/>
    </xf>
  </cellXfs>
  <cellStyles count="6">
    <cellStyle name="Calculation" xfId="2" builtinId="22"/>
    <cellStyle name="Comma" xfId="5" builtinId="3"/>
    <cellStyle name="Neutral" xfId="4" builtinId="28"/>
    <cellStyle name="Normal" xfId="0" builtinId="0"/>
    <cellStyle name="Normal 2" xfId="1" xr:uid="{00000000-0005-0000-0000-000004000000}"/>
    <cellStyle name="Warning Text" xfId="3" builtinId="11"/>
  </cellStyles>
  <dxfs count="3">
    <dxf>
      <font>
        <color theme="0"/>
      </font>
      <fill>
        <patternFill>
          <fgColor theme="0"/>
          <bgColor theme="0"/>
        </patternFill>
      </fill>
      <border>
        <left/>
        <right/>
        <top/>
        <bottom/>
      </border>
    </dxf>
    <dxf>
      <font>
        <color theme="0"/>
      </font>
      <fill>
        <patternFill>
          <bgColor theme="0"/>
        </patternFill>
      </fill>
    </dxf>
    <dxf>
      <font>
        <b/>
        <i val="0"/>
      </font>
      <fill>
        <patternFill>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5</xdr:col>
      <xdr:colOff>0</xdr:colOff>
      <xdr:row>1</xdr:row>
      <xdr:rowOff>142874</xdr:rowOff>
    </xdr:from>
    <xdr:to>
      <xdr:col>9</xdr:col>
      <xdr:colOff>0</xdr:colOff>
      <xdr:row>15</xdr:row>
      <xdr:rowOff>9525</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6781800" y="438149"/>
          <a:ext cx="2438400" cy="35052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GB" sz="1100" b="1" u="sng">
              <a:solidFill>
                <a:schemeClr val="dk1"/>
              </a:solidFill>
              <a:effectLst/>
              <a:latin typeface="+mn-lt"/>
              <a:ea typeface="+mn-ea"/>
              <a:cs typeface="+mn-cs"/>
            </a:rPr>
            <a:t>Instructions</a:t>
          </a:r>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 </a:t>
          </a:r>
        </a:p>
        <a:p>
          <a:r>
            <a:rPr lang="en-GB" sz="1100" b="1">
              <a:solidFill>
                <a:schemeClr val="dk1"/>
              </a:solidFill>
              <a:effectLst/>
              <a:latin typeface="+mn-lt"/>
              <a:ea typeface="+mn-ea"/>
              <a:cs typeface="+mn-cs"/>
            </a:rPr>
            <a:t>Step 1 </a:t>
          </a:r>
          <a:r>
            <a:rPr lang="en-GB" sz="1100">
              <a:solidFill>
                <a:schemeClr val="dk1"/>
              </a:solidFill>
              <a:effectLst/>
              <a:latin typeface="+mn-lt"/>
              <a:ea typeface="+mn-ea"/>
              <a:cs typeface="+mn-cs"/>
            </a:rPr>
            <a:t>- Select from the drop down box whether freehold or contract lease.</a:t>
          </a:r>
        </a:p>
        <a:p>
          <a:r>
            <a:rPr lang="en-GB" sz="1100">
              <a:solidFill>
                <a:schemeClr val="dk1"/>
              </a:solidFill>
              <a:effectLst/>
              <a:latin typeface="+mn-lt"/>
              <a:ea typeface="+mn-ea"/>
              <a:cs typeface="+mn-cs"/>
            </a:rPr>
            <a:t> </a:t>
          </a:r>
        </a:p>
        <a:p>
          <a:pPr marL="0" marR="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Step 2 </a:t>
          </a:r>
          <a:r>
            <a:rPr lang="en-GB" sz="1100">
              <a:solidFill>
                <a:schemeClr val="dk1"/>
              </a:solidFill>
              <a:effectLst/>
              <a:latin typeface="+mn-lt"/>
              <a:ea typeface="+mn-ea"/>
              <a:cs typeface="+mn-cs"/>
            </a:rPr>
            <a:t>- Select from drop down box</a:t>
          </a:r>
          <a:r>
            <a:rPr lang="en-GB" sz="1100" baseline="0">
              <a:solidFill>
                <a:schemeClr val="dk1"/>
              </a:solidFill>
              <a:effectLst/>
              <a:latin typeface="+mn-lt"/>
              <a:ea typeface="+mn-ea"/>
              <a:cs typeface="+mn-cs"/>
            </a:rPr>
            <a:t> whether the property is residential or commercial</a:t>
          </a:r>
          <a:r>
            <a:rPr lang="en-GB" sz="1100">
              <a:solidFill>
                <a:schemeClr val="dk1"/>
              </a:solidFill>
              <a:effectLst/>
              <a:latin typeface="+mn-lt"/>
              <a:ea typeface="+mn-ea"/>
              <a:cs typeface="+mn-cs"/>
            </a:rPr>
            <a:t>.  </a:t>
          </a:r>
          <a:endParaRPr lang="en-GB">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r>
            <a:rPr lang="en-GB" sz="1100" b="1">
              <a:solidFill>
                <a:schemeClr val="dk1"/>
              </a:solidFill>
              <a:effectLst/>
              <a:latin typeface="+mn-lt"/>
              <a:ea typeface="+mn-ea"/>
              <a:cs typeface="+mn-cs"/>
            </a:rPr>
            <a:t>Step 3 </a:t>
          </a:r>
          <a:r>
            <a:rPr lang="en-GB" sz="1100">
              <a:solidFill>
                <a:schemeClr val="dk1"/>
              </a:solidFill>
              <a:effectLst/>
              <a:latin typeface="+mn-lt"/>
              <a:ea typeface="+mn-ea"/>
              <a:cs typeface="+mn-cs"/>
            </a:rPr>
            <a:t>- Enter the value of property applicable to EPTT or the annual rental.</a:t>
          </a:r>
        </a:p>
        <a:p>
          <a:r>
            <a:rPr lang="en-GB" sz="1100">
              <a:solidFill>
                <a:schemeClr val="dk1"/>
              </a:solidFill>
              <a:effectLst/>
              <a:latin typeface="+mn-lt"/>
              <a:ea typeface="+mn-ea"/>
              <a:cs typeface="+mn-cs"/>
            </a:rPr>
            <a:t> </a:t>
          </a:r>
        </a:p>
        <a:p>
          <a:r>
            <a:rPr lang="en-GB" sz="1100" b="1">
              <a:solidFill>
                <a:schemeClr val="dk1"/>
              </a:solidFill>
              <a:effectLst/>
              <a:latin typeface="+mn-lt"/>
              <a:ea typeface="+mn-ea"/>
              <a:cs typeface="+mn-cs"/>
            </a:rPr>
            <a:t>Step 4 </a:t>
          </a:r>
          <a:r>
            <a:rPr lang="en-GB" sz="1100">
              <a:solidFill>
                <a:schemeClr val="dk1"/>
              </a:solidFill>
              <a:effectLst/>
              <a:latin typeface="+mn-lt"/>
              <a:ea typeface="+mn-ea"/>
              <a:cs typeface="+mn-cs"/>
            </a:rPr>
            <a:t>- Select from drop down box whether surcharge is due. </a:t>
          </a:r>
        </a:p>
        <a:p>
          <a:pPr marL="0" marR="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  </a:t>
          </a:r>
          <a:endParaRPr lang="en-GB">
            <a:effectLst/>
          </a:endParaRPr>
        </a:p>
        <a:p>
          <a:pPr marL="0" marR="0" indent="0" defTabSz="914400" eaLnBrk="1" fontAlgn="auto" latinLnBrk="0" hangingPunct="1">
            <a:lnSpc>
              <a:spcPct val="100000"/>
            </a:lnSpc>
            <a:spcBef>
              <a:spcPts val="0"/>
            </a:spcBef>
            <a:spcAft>
              <a:spcPts val="0"/>
            </a:spcAft>
            <a:buClrTx/>
            <a:buSzTx/>
            <a:buFontTx/>
            <a:buNone/>
            <a:tabLst/>
            <a:defRPr/>
          </a:pPr>
          <a:r>
            <a:rPr lang="en-GB" b="1">
              <a:effectLst/>
            </a:rPr>
            <a:t>Finish</a:t>
          </a:r>
          <a:r>
            <a:rPr lang="en-GB">
              <a:effectLst/>
            </a:rPr>
            <a:t> - Complete the online form</a:t>
          </a:r>
          <a:r>
            <a:rPr lang="en-GB" baseline="0">
              <a:effectLst/>
            </a:rPr>
            <a:t>.</a:t>
          </a:r>
          <a:endParaRPr lang="en-GB">
            <a:effectLst/>
          </a:endParaRPr>
        </a:p>
        <a:p>
          <a:endParaRPr lang="en-GB">
            <a:effectLst/>
          </a:endParaRPr>
        </a:p>
        <a:p>
          <a:r>
            <a:rPr lang="en-GB" sz="1100" b="1" u="sng"/>
            <a:t>Note: an</a:t>
          </a:r>
          <a:r>
            <a:rPr lang="en-GB" sz="1100" b="1" u="sng" baseline="0"/>
            <a:t> additional £90 per transaction is applied.</a:t>
          </a:r>
          <a:endParaRPr lang="en-GB" sz="1100" b="1" u="sng"/>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23"/>
  <sheetViews>
    <sheetView showGridLines="0" zoomScaleNormal="100" workbookViewId="0">
      <selection activeCell="D6" sqref="D6"/>
    </sheetView>
  </sheetViews>
  <sheetFormatPr defaultRowHeight="23.25" x14ac:dyDescent="0.35"/>
  <cols>
    <col min="1" max="1" width="12.42578125" style="8" customWidth="1"/>
    <col min="2" max="2" width="21.85546875" style="11" customWidth="1"/>
    <col min="3" max="3" width="3.42578125" customWidth="1"/>
    <col min="4" max="4" width="61.5703125" style="1" customWidth="1"/>
    <col min="5" max="5" width="2.42578125" customWidth="1"/>
  </cols>
  <sheetData>
    <row r="1" spans="1:10" x14ac:dyDescent="0.35">
      <c r="A1" s="13" t="s">
        <v>63</v>
      </c>
      <c r="D1" s="10"/>
    </row>
    <row r="2" spans="1:10" ht="11.25" customHeight="1" x14ac:dyDescent="0.35">
      <c r="D2" s="9"/>
    </row>
    <row r="3" spans="1:10" x14ac:dyDescent="0.25">
      <c r="A3" s="7" t="s">
        <v>25</v>
      </c>
      <c r="B3" s="15"/>
    </row>
    <row r="4" spans="1:10" ht="19.5" customHeight="1" x14ac:dyDescent="0.35">
      <c r="B4" s="11" t="s">
        <v>29</v>
      </c>
      <c r="D4" s="4" t="s">
        <v>44</v>
      </c>
    </row>
    <row r="5" spans="1:10" x14ac:dyDescent="0.25">
      <c r="A5" s="7" t="s">
        <v>26</v>
      </c>
      <c r="B5" s="15"/>
    </row>
    <row r="6" spans="1:10" ht="39" customHeight="1" x14ac:dyDescent="0.35">
      <c r="B6" s="11" t="s">
        <v>30</v>
      </c>
      <c r="D6" s="3" t="s">
        <v>45</v>
      </c>
    </row>
    <row r="7" spans="1:10" x14ac:dyDescent="0.25">
      <c r="A7" s="7" t="s">
        <v>57</v>
      </c>
      <c r="B7" s="15"/>
      <c r="D7" s="14"/>
    </row>
    <row r="8" spans="1:10" x14ac:dyDescent="0.35">
      <c r="B8" s="69" t="str">
        <f>STEP3A</f>
        <v>Enter annual rental</v>
      </c>
      <c r="D8" s="2">
        <v>60000</v>
      </c>
    </row>
    <row r="9" spans="1:10" ht="9" customHeight="1" x14ac:dyDescent="0.35">
      <c r="B9" s="12"/>
      <c r="D9" s="63"/>
    </row>
    <row r="10" spans="1:10" ht="30" x14ac:dyDescent="0.35">
      <c r="B10" s="12" t="s">
        <v>56</v>
      </c>
      <c r="D10" s="75">
        <v>10</v>
      </c>
    </row>
    <row r="11" spans="1:10" ht="8.25" customHeight="1" x14ac:dyDescent="0.25">
      <c r="A11"/>
      <c r="B11"/>
      <c r="D11" s="71"/>
    </row>
    <row r="12" spans="1:10" x14ac:dyDescent="0.35">
      <c r="B12" s="12" t="s">
        <v>55</v>
      </c>
      <c r="D12" s="5">
        <f>EPTT_LH_Value</f>
        <v>600000</v>
      </c>
    </row>
    <row r="13" spans="1:10" ht="23.25" customHeight="1" x14ac:dyDescent="0.25">
      <c r="A13" s="7" t="s">
        <v>24</v>
      </c>
      <c r="D13" s="16" t="str">
        <f>WARN_1</f>
        <v/>
      </c>
      <c r="J13" t="s">
        <v>64</v>
      </c>
    </row>
    <row r="14" spans="1:10" ht="18.75" customHeight="1" x14ac:dyDescent="0.35">
      <c r="B14" s="11" t="s">
        <v>1</v>
      </c>
      <c r="D14" s="2" t="s">
        <v>3</v>
      </c>
    </row>
    <row r="15" spans="1:10" ht="11.25" customHeight="1" x14ac:dyDescent="0.35">
      <c r="D15" s="9"/>
    </row>
    <row r="16" spans="1:10" ht="30" x14ac:dyDescent="0.35">
      <c r="B16" s="12" t="s">
        <v>52</v>
      </c>
      <c r="D16" s="5">
        <f>LTT_DUE2019</f>
        <v>4250</v>
      </c>
    </row>
    <row r="17" spans="1:10" ht="11.25" customHeight="1" x14ac:dyDescent="0.35">
      <c r="D17" s="9"/>
    </row>
    <row r="18" spans="1:10" x14ac:dyDescent="0.35">
      <c r="B18" s="11" t="s">
        <v>4</v>
      </c>
      <c r="D18" s="5">
        <f>SchgAmt</f>
        <v>425</v>
      </c>
    </row>
    <row r="19" spans="1:10" ht="11.25" customHeight="1" thickBot="1" x14ac:dyDescent="0.4">
      <c r="D19" s="9"/>
    </row>
    <row r="20" spans="1:10" ht="18.75" customHeight="1" thickTop="1" thickBot="1" x14ac:dyDescent="0.3">
      <c r="A20" s="7" t="s">
        <v>5</v>
      </c>
      <c r="D20" s="6">
        <f>TOTAL_DUE</f>
        <v>4675</v>
      </c>
      <c r="J20" s="74"/>
    </row>
    <row r="21" spans="1:10" ht="11.25" customHeight="1" thickTop="1" x14ac:dyDescent="0.35">
      <c r="D21" s="9"/>
    </row>
    <row r="23" spans="1:10" ht="15" x14ac:dyDescent="0.25">
      <c r="A23" s="17"/>
    </row>
  </sheetData>
  <sheetProtection selectLockedCells="1"/>
  <protectedRanges>
    <protectedRange algorithmName="SHA-512" hashValue="UyrKgiGtiMWhzLCxsBPVjHv+SzkqyFha4fmYb4LunpHefPCoF4IAEOgHRzjg4bk2TMIw7cZ+nGVatpYAp18/eg==" saltValue="UVzbMD4TuK84IVdOQIvSSw==" spinCount="100000" sqref="D4 D6 D8 D10 D14" name="editable"/>
  </protectedRanges>
  <conditionalFormatting sqref="D7">
    <cfRule type="cellIs" dxfId="2" priority="12" stopIfTrue="1" operator="equal">
      <formula>Warn_Trans</formula>
    </cfRule>
  </conditionalFormatting>
  <conditionalFormatting sqref="D8">
    <cfRule type="expression" dxfId="1" priority="8">
      <formula>OR($D$6=TT_Charitable,$D$6=TT_Decd,$D$6=TT_Married)</formula>
    </cfRule>
  </conditionalFormatting>
  <conditionalFormatting sqref="A10:D12">
    <cfRule type="expression" dxfId="0" priority="7">
      <formula>LTT_TMAIN = TOO</formula>
    </cfRule>
  </conditionalFormatting>
  <dataValidations count="3">
    <dataValidation type="list" allowBlank="1" showErrorMessage="1" errorTitle="LTT Calculator" error="Please select a Transaction using the drop-down" sqref="D6" xr:uid="{00000000-0002-0000-0000-000003000000}">
      <formula1>INDIRECT(VLOOKUP(LTT_TMAIN,Trans_First,2,FALSE))</formula1>
    </dataValidation>
    <dataValidation type="list" showInputMessage="1" showErrorMessage="1" errorTitle="LTT Calculator" error="Please select a Transaction Type using the drop-down." sqref="D4" xr:uid="{00000000-0002-0000-0000-000004000000}">
      <formula1>TT_Main</formula1>
    </dataValidation>
    <dataValidation type="decimal" allowBlank="1" showInputMessage="1" showErrorMessage="1" errorTitle="Land Transaction Tax" error="You may only enter a positive number under £900,000,000.00 in this box." sqref="D8:D12" xr:uid="{00000000-0002-0000-0000-000000000000}">
      <formula1>0</formula1>
      <formula2>899999999</formula2>
    </dataValidation>
  </dataValidations>
  <pageMargins left="0.70866141732283472" right="0.70866141732283472" top="0.74803149606299213" bottom="0.74803149606299213" header="0.31496062992125984" footer="0.31496062992125984"/>
  <pageSetup orientation="landscape" horizontalDpi="300" verticalDpi="300" r:id="rId1"/>
  <drawing r:id="rId2"/>
  <extLst>
    <ext xmlns:x14="http://schemas.microsoft.com/office/spreadsheetml/2009/9/main" uri="{CCE6A557-97BC-4b89-ADB6-D9C93CAAB3DF}">
      <x14:dataValidations xmlns:xm="http://schemas.microsoft.com/office/excel/2006/main" count="1">
        <x14:dataValidation type="list" showInputMessage="1" showErrorMessage="1" errorTitle="Land Transaction Tax" error="Please use the drop-down box to enter Yes or No." xr:uid="{00000000-0002-0000-0000-000001000000}">
          <x14:formula1>
            <xm:f>Static!H8:H9</xm:f>
          </x14:formula1>
          <xm:sqref>D14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R76"/>
  <sheetViews>
    <sheetView tabSelected="1" topLeftCell="A33" zoomScaleNormal="100" workbookViewId="0">
      <selection activeCell="L40" sqref="L40"/>
    </sheetView>
  </sheetViews>
  <sheetFormatPr defaultColWidth="9.140625" defaultRowHeight="12.75" x14ac:dyDescent="0.2"/>
  <cols>
    <col min="1" max="1" width="21" style="18" customWidth="1"/>
    <col min="2" max="2" width="27.28515625" style="18" customWidth="1"/>
    <col min="3" max="3" width="21.85546875" style="19" customWidth="1"/>
    <col min="4" max="4" width="19.140625" style="34" customWidth="1"/>
    <col min="5" max="5" width="10.140625" style="18" customWidth="1"/>
    <col min="6" max="6" width="23.42578125" style="19" customWidth="1"/>
    <col min="7" max="7" width="9.140625" style="19"/>
    <col min="8" max="8" width="11.42578125" style="18" customWidth="1"/>
    <col min="9" max="10" width="1.140625" style="18" customWidth="1"/>
    <col min="11" max="11" width="1" style="20" customWidth="1"/>
    <col min="12" max="12" width="19.28515625" style="18" customWidth="1"/>
    <col min="13" max="13" width="26.42578125" style="19" bestFit="1" customWidth="1"/>
    <col min="14" max="14" width="36" style="18" customWidth="1"/>
    <col min="15" max="15" width="26.42578125" style="18" bestFit="1" customWidth="1"/>
    <col min="16" max="16" width="37.42578125" style="18" customWidth="1"/>
    <col min="17" max="17" width="16.42578125" style="29" customWidth="1"/>
    <col min="18" max="18" width="24.5703125" style="19" customWidth="1"/>
    <col min="19" max="16384" width="9.140625" style="18"/>
  </cols>
  <sheetData>
    <row r="1" spans="1:18" ht="15" x14ac:dyDescent="0.25">
      <c r="A1" s="22" t="s">
        <v>34</v>
      </c>
      <c r="L1" s="21"/>
      <c r="M1" s="21"/>
      <c r="N1" s="21"/>
      <c r="O1" s="21"/>
      <c r="P1" s="21"/>
      <c r="Q1" s="28"/>
      <c r="R1" s="21"/>
    </row>
    <row r="2" spans="1:18" ht="30" x14ac:dyDescent="0.25">
      <c r="A2" s="21"/>
      <c r="B2" s="21" t="s">
        <v>28</v>
      </c>
      <c r="C2" s="21"/>
      <c r="D2" s="33"/>
      <c r="E2" s="28"/>
      <c r="F2" s="21"/>
      <c r="H2" s="23" t="s">
        <v>10</v>
      </c>
      <c r="L2" s="21"/>
      <c r="M2" s="21" t="s">
        <v>35</v>
      </c>
      <c r="N2" s="21" t="s">
        <v>36</v>
      </c>
      <c r="O2" s="21"/>
      <c r="P2" s="21"/>
      <c r="Q2" s="28"/>
      <c r="R2" s="21"/>
    </row>
    <row r="3" spans="1:18" ht="26.25" x14ac:dyDescent="0.25">
      <c r="A3" s="21"/>
      <c r="B3" s="21" t="s">
        <v>27</v>
      </c>
      <c r="C3" s="21"/>
      <c r="D3" s="33"/>
      <c r="E3" s="28" t="s">
        <v>15</v>
      </c>
      <c r="F3" s="21"/>
      <c r="H3" s="23" t="s">
        <v>0</v>
      </c>
      <c r="L3" s="21" t="s">
        <v>43</v>
      </c>
      <c r="M3" s="21" t="s">
        <v>66</v>
      </c>
      <c r="N3" s="21" t="s">
        <v>66</v>
      </c>
      <c r="O3" s="21"/>
      <c r="P3" s="21"/>
      <c r="Q3" s="28"/>
      <c r="R3" s="21"/>
    </row>
    <row r="4" spans="1:18" ht="15" x14ac:dyDescent="0.25">
      <c r="A4" s="21" t="s">
        <v>43</v>
      </c>
      <c r="B4" s="21" t="s">
        <v>45</v>
      </c>
      <c r="C4" s="21" t="s">
        <v>43</v>
      </c>
      <c r="D4" s="33" t="str">
        <f>A4&amp;B4</f>
        <v>Freehold transferResidential property</v>
      </c>
      <c r="E4" s="31" cm="1">
        <f t="array" ref="E4">RF_Charge</f>
        <v>0</v>
      </c>
      <c r="F4" s="35"/>
      <c r="L4" s="21" t="s">
        <v>44</v>
      </c>
      <c r="M4" s="21" t="s">
        <v>67</v>
      </c>
      <c r="N4" s="21" t="s">
        <v>67</v>
      </c>
      <c r="O4" s="21"/>
      <c r="P4" s="21"/>
      <c r="Q4" s="28"/>
      <c r="R4" s="21"/>
    </row>
    <row r="5" spans="1:18" ht="15" x14ac:dyDescent="0.25">
      <c r="A5" s="21" t="s">
        <v>43</v>
      </c>
      <c r="B5" s="21" t="s">
        <v>46</v>
      </c>
      <c r="C5" s="21" t="s">
        <v>43</v>
      </c>
      <c r="D5" s="33" t="str">
        <f>A5&amp;B5</f>
        <v>Freehold transferCommercial property</v>
      </c>
      <c r="E5" s="31">
        <f>CF_Charge</f>
        <v>0</v>
      </c>
      <c r="F5" s="35"/>
      <c r="L5" s="21"/>
      <c r="M5" s="21"/>
      <c r="N5" s="21"/>
      <c r="O5" s="21"/>
      <c r="P5" s="21"/>
      <c r="Q5" s="28"/>
      <c r="R5" s="21"/>
    </row>
    <row r="6" spans="1:18" ht="15" x14ac:dyDescent="0.25">
      <c r="A6" s="21" t="s">
        <v>43</v>
      </c>
      <c r="B6" s="21" t="s">
        <v>65</v>
      </c>
      <c r="C6" s="21" t="s">
        <v>43</v>
      </c>
      <c r="D6" s="33" t="str">
        <f>A6&amp;B6</f>
        <v>Freehold transferHigher rate</v>
      </c>
      <c r="E6" s="31">
        <f>HF_Charge</f>
        <v>0</v>
      </c>
      <c r="F6" s="35"/>
      <c r="L6" s="21"/>
      <c r="M6" s="21"/>
      <c r="N6" s="21"/>
      <c r="O6" s="21"/>
      <c r="P6" s="21"/>
      <c r="Q6" s="28"/>
      <c r="R6" s="21"/>
    </row>
    <row r="7" spans="1:18" ht="15" x14ac:dyDescent="0.25">
      <c r="A7" s="21" t="s">
        <v>44</v>
      </c>
      <c r="B7" s="21" t="s">
        <v>45</v>
      </c>
      <c r="C7" s="21" t="s">
        <v>44</v>
      </c>
      <c r="D7" s="33" t="str">
        <f t="shared" ref="D7:D9" si="0">A7&amp;B7</f>
        <v>Contract leaseResidential property</v>
      </c>
      <c r="E7" s="31">
        <f>RL_Charge</f>
        <v>4250</v>
      </c>
      <c r="F7" s="36"/>
      <c r="L7" s="21"/>
      <c r="M7" s="21"/>
      <c r="N7" s="21"/>
      <c r="O7" s="21"/>
      <c r="P7" s="21"/>
      <c r="Q7" s="28"/>
      <c r="R7" s="21"/>
    </row>
    <row r="8" spans="1:18" ht="15" x14ac:dyDescent="0.25">
      <c r="A8" s="21" t="s">
        <v>44</v>
      </c>
      <c r="B8" s="21" t="s">
        <v>46</v>
      </c>
      <c r="C8" s="21" t="s">
        <v>44</v>
      </c>
      <c r="D8" s="33" t="str">
        <f t="shared" si="0"/>
        <v>Contract leaseCommercial property</v>
      </c>
      <c r="E8" s="31">
        <f>CL_Charge</f>
        <v>0</v>
      </c>
      <c r="F8" s="37"/>
      <c r="H8" s="23" t="s">
        <v>3</v>
      </c>
      <c r="L8" s="21"/>
      <c r="M8" s="21"/>
      <c r="N8" s="21"/>
      <c r="O8" s="21"/>
      <c r="P8" s="21"/>
      <c r="Q8" s="28"/>
      <c r="R8" s="21"/>
    </row>
    <row r="9" spans="1:18" ht="15" x14ac:dyDescent="0.25">
      <c r="A9" s="21" t="s">
        <v>44</v>
      </c>
      <c r="B9" s="21" t="s">
        <v>65</v>
      </c>
      <c r="C9" s="21" t="s">
        <v>44</v>
      </c>
      <c r="D9" s="33" t="str">
        <f t="shared" si="0"/>
        <v>Contract leaseHigher rate</v>
      </c>
      <c r="E9" s="31">
        <f>HL_Charge</f>
        <v>22250</v>
      </c>
      <c r="F9" s="37"/>
      <c r="H9" s="18" t="s">
        <v>2</v>
      </c>
      <c r="M9" s="32" t="s">
        <v>23</v>
      </c>
      <c r="N9" s="21"/>
      <c r="O9" s="21"/>
      <c r="P9" s="21"/>
    </row>
    <row r="10" spans="1:18" ht="15" x14ac:dyDescent="0.25">
      <c r="A10" s="22"/>
      <c r="H10" s="73"/>
      <c r="M10" s="33" t="s">
        <v>22</v>
      </c>
      <c r="N10" s="21"/>
      <c r="O10" s="21"/>
      <c r="P10" s="21"/>
    </row>
    <row r="11" spans="1:18" ht="15" x14ac:dyDescent="0.25">
      <c r="L11" s="21"/>
      <c r="M11" s="33"/>
      <c r="N11" s="21"/>
      <c r="O11" s="21"/>
      <c r="P11" s="21"/>
    </row>
    <row r="12" spans="1:18" ht="15" x14ac:dyDescent="0.25">
      <c r="A12" s="23"/>
      <c r="L12" s="21"/>
      <c r="M12" s="62" t="s">
        <v>31</v>
      </c>
      <c r="N12" s="21"/>
      <c r="O12" s="21"/>
      <c r="P12" s="21"/>
    </row>
    <row r="13" spans="1:18" ht="15" x14ac:dyDescent="0.25">
      <c r="A13" s="72" t="s">
        <v>61</v>
      </c>
      <c r="L13" s="21"/>
      <c r="M13" s="33" t="str">
        <f>"Value  of  property  is  greater  than  lower value  threshold  of  £"&amp;TEXT(CSI_Low,"#,#")&amp;".   Standard  Rate  applied."</f>
        <v>Value  of  property  is  greater  than  lower value  threshold  of  £.   Standard  Rate  applied.</v>
      </c>
      <c r="N13" s="21"/>
      <c r="O13" s="21"/>
      <c r="P13" s="21"/>
      <c r="Q13" s="28"/>
      <c r="R13" s="21"/>
    </row>
    <row r="14" spans="1:18" ht="15" x14ac:dyDescent="0.25">
      <c r="L14" s="21"/>
      <c r="M14" s="33" t="s">
        <v>62</v>
      </c>
      <c r="N14" s="21"/>
      <c r="O14" s="21"/>
      <c r="Q14" s="28"/>
    </row>
    <row r="15" spans="1:18" ht="15" x14ac:dyDescent="0.25">
      <c r="A15" s="38" t="s">
        <v>49</v>
      </c>
      <c r="B15" s="39" t="s">
        <v>47</v>
      </c>
      <c r="C15" s="40"/>
      <c r="D15" s="41"/>
      <c r="E15" s="39"/>
      <c r="F15" s="40"/>
      <c r="G15" s="40"/>
      <c r="H15" s="42"/>
      <c r="M15" s="62" t="s">
        <v>40</v>
      </c>
      <c r="N15" s="21"/>
      <c r="O15" s="21"/>
      <c r="Q15" s="28"/>
    </row>
    <row r="16" spans="1:18" ht="15" x14ac:dyDescent="0.25">
      <c r="A16" s="43" t="s">
        <v>6</v>
      </c>
      <c r="B16" s="44" t="s">
        <v>11</v>
      </c>
      <c r="C16" s="45">
        <v>90</v>
      </c>
      <c r="D16" s="46"/>
      <c r="E16" s="47"/>
      <c r="F16" s="45"/>
      <c r="G16" s="45"/>
      <c r="H16" s="48"/>
      <c r="M16" s="64" t="s">
        <v>37</v>
      </c>
      <c r="N16" s="21"/>
      <c r="O16" s="21"/>
      <c r="Q16" s="28"/>
    </row>
    <row r="17" spans="1:18" ht="15" x14ac:dyDescent="0.25">
      <c r="A17" s="49" t="s">
        <v>12</v>
      </c>
      <c r="B17" s="50" t="s">
        <v>13</v>
      </c>
      <c r="C17" s="51" t="s">
        <v>14</v>
      </c>
      <c r="D17" s="52" t="s">
        <v>7</v>
      </c>
      <c r="E17" s="50" t="s">
        <v>15</v>
      </c>
      <c r="F17" s="51" t="s">
        <v>8</v>
      </c>
      <c r="G17" s="51" t="s">
        <v>9</v>
      </c>
      <c r="H17" s="53"/>
      <c r="I17" s="23"/>
      <c r="J17" s="23"/>
      <c r="K17" s="25"/>
      <c r="L17" s="21"/>
      <c r="M17" s="65" t="str">
        <f>IF(AND(LTT_TMAIN=TOO,LTT_TSUB=TT_Standard,EPTT_VALUE&lt;500000),Warn_X,IF(AND(LTT_TMAIN=TOO,LTT_TSUB=TT_Commercial,EPTT_VALUE&lt;700000),Warn_X,IF(AND(LTT_TMAIN=CSI,LTT_TSUB=TT_Standard,EPTT_LH_Value&lt;500000),Warn_X,IF(AND(LTT_TMAIN=CSI,LTT_TSUB=TT_Commercial,EPTT_LH_Value&lt;700000),Warn_X,""))))</f>
        <v/>
      </c>
      <c r="N17" s="21"/>
      <c r="O17" s="21"/>
      <c r="Q17" s="28"/>
    </row>
    <row r="18" spans="1:18" ht="15" x14ac:dyDescent="0.25">
      <c r="A18" s="49">
        <v>0</v>
      </c>
      <c r="B18" s="50">
        <v>499999.99</v>
      </c>
      <c r="C18" s="51" t="s">
        <v>60</v>
      </c>
      <c r="D18" s="52">
        <v>0</v>
      </c>
      <c r="E18" s="50">
        <f>B18</f>
        <v>499999.99</v>
      </c>
      <c r="F18" s="51">
        <v>0</v>
      </c>
      <c r="G18" s="51">
        <v>0</v>
      </c>
      <c r="H18" s="55">
        <f t="shared" ref="H18:H25" si="1">IF(AND(LTT_VALUE&gt;=A18,LTT_VALUE&lt;=B18),MAX(D18+(ROUNDUP(((LTT_VALUE-E18)/100),0)*F18),G18),0)</f>
        <v>0</v>
      </c>
      <c r="I18" s="23"/>
      <c r="J18" s="23"/>
      <c r="K18" s="25"/>
      <c r="L18" s="21"/>
      <c r="M18" s="65"/>
      <c r="N18" s="21"/>
      <c r="O18" s="21"/>
      <c r="Q18" s="28"/>
    </row>
    <row r="19" spans="1:18" ht="15" x14ac:dyDescent="0.25">
      <c r="A19" s="54">
        <v>500000</v>
      </c>
      <c r="B19" s="47">
        <v>700000</v>
      </c>
      <c r="C19" s="51" t="s">
        <v>16</v>
      </c>
      <c r="D19" s="52">
        <v>8000</v>
      </c>
      <c r="E19" s="50">
        <f>A19</f>
        <v>500000</v>
      </c>
      <c r="F19" s="51">
        <v>3</v>
      </c>
      <c r="G19" s="51">
        <v>0</v>
      </c>
      <c r="H19" s="55">
        <f t="shared" si="1"/>
        <v>0</v>
      </c>
      <c r="I19" s="22"/>
      <c r="L19" s="21"/>
      <c r="N19" s="21"/>
      <c r="O19" s="21"/>
      <c r="Q19" s="28"/>
    </row>
    <row r="20" spans="1:18" ht="15" x14ac:dyDescent="0.25">
      <c r="A20" s="54">
        <v>700000.01</v>
      </c>
      <c r="B20" s="47">
        <v>1000000</v>
      </c>
      <c r="C20" s="51" t="s">
        <v>17</v>
      </c>
      <c r="D20" s="52">
        <v>14000</v>
      </c>
      <c r="E20" s="50">
        <f t="shared" ref="E20:E25" si="2">A20-0.01</f>
        <v>700000</v>
      </c>
      <c r="F20" s="51">
        <v>3.5</v>
      </c>
      <c r="G20" s="51">
        <v>0</v>
      </c>
      <c r="H20" s="55">
        <f t="shared" si="1"/>
        <v>0</v>
      </c>
      <c r="I20" s="22"/>
      <c r="L20" s="21"/>
      <c r="M20" s="21"/>
      <c r="N20" s="21"/>
      <c r="O20" s="21"/>
      <c r="Q20" s="28"/>
    </row>
    <row r="21" spans="1:18" ht="15" x14ac:dyDescent="0.25">
      <c r="A21" s="54">
        <v>1000000.01</v>
      </c>
      <c r="B21" s="47">
        <v>1500000</v>
      </c>
      <c r="C21" s="51" t="s">
        <v>18</v>
      </c>
      <c r="D21" s="52">
        <v>24500</v>
      </c>
      <c r="E21" s="50">
        <f t="shared" si="2"/>
        <v>1000000</v>
      </c>
      <c r="F21" s="51">
        <v>4.5</v>
      </c>
      <c r="G21" s="51">
        <v>0</v>
      </c>
      <c r="H21" s="55">
        <f t="shared" si="1"/>
        <v>0</v>
      </c>
      <c r="L21" s="21" t="s">
        <v>58</v>
      </c>
      <c r="M21" s="21" t="s">
        <v>59</v>
      </c>
      <c r="N21" s="21"/>
      <c r="O21" s="21"/>
      <c r="P21" s="21"/>
      <c r="Q21" s="28"/>
      <c r="R21" s="21"/>
    </row>
    <row r="22" spans="1:18" ht="15" x14ac:dyDescent="0.25">
      <c r="A22" s="54">
        <v>1500000.01</v>
      </c>
      <c r="B22" s="47">
        <v>2000000</v>
      </c>
      <c r="C22" s="51" t="s">
        <v>19</v>
      </c>
      <c r="D22" s="52">
        <v>47000</v>
      </c>
      <c r="E22" s="50">
        <f t="shared" si="2"/>
        <v>1500000</v>
      </c>
      <c r="F22" s="51">
        <v>5.5</v>
      </c>
      <c r="G22" s="51">
        <v>0</v>
      </c>
      <c r="H22" s="55">
        <f t="shared" si="1"/>
        <v>0</v>
      </c>
      <c r="L22" s="66">
        <f>EPTT_VALUE</f>
        <v>60000</v>
      </c>
      <c r="M22" s="70">
        <f>EPTT_VALUE*(MIN(21,EPTT!D10))</f>
        <v>600000</v>
      </c>
    </row>
    <row r="23" spans="1:18" ht="15" x14ac:dyDescent="0.25">
      <c r="A23" s="54">
        <v>2000000.01</v>
      </c>
      <c r="B23" s="47">
        <v>3000000</v>
      </c>
      <c r="C23" s="51" t="s">
        <v>20</v>
      </c>
      <c r="D23" s="52">
        <v>74500</v>
      </c>
      <c r="E23" s="50">
        <f t="shared" si="2"/>
        <v>2000000</v>
      </c>
      <c r="F23" s="51">
        <v>7</v>
      </c>
      <c r="G23" s="51">
        <v>0</v>
      </c>
      <c r="H23" s="55">
        <f t="shared" si="1"/>
        <v>0</v>
      </c>
      <c r="M23"/>
    </row>
    <row r="24" spans="1:18" ht="15" x14ac:dyDescent="0.25">
      <c r="A24" s="54">
        <v>3000000.01</v>
      </c>
      <c r="B24" s="47">
        <v>6000000</v>
      </c>
      <c r="C24" s="45" t="s">
        <v>32</v>
      </c>
      <c r="D24" s="46">
        <v>144500</v>
      </c>
      <c r="E24" s="50">
        <f t="shared" si="2"/>
        <v>3000000</v>
      </c>
      <c r="F24" s="45">
        <v>9.5</v>
      </c>
      <c r="G24" s="45">
        <v>0</v>
      </c>
      <c r="H24" s="55">
        <f t="shared" si="1"/>
        <v>0</v>
      </c>
      <c r="L24" s="21" t="s">
        <v>21</v>
      </c>
      <c r="M24" s="64" t="s">
        <v>39</v>
      </c>
    </row>
    <row r="25" spans="1:18" ht="15" x14ac:dyDescent="0.25">
      <c r="A25" s="54">
        <v>6000000.0099999998</v>
      </c>
      <c r="B25" s="47">
        <v>90000000</v>
      </c>
      <c r="C25" s="45" t="s">
        <v>33</v>
      </c>
      <c r="D25" s="46">
        <v>429500</v>
      </c>
      <c r="E25" s="50">
        <f t="shared" si="2"/>
        <v>6000000</v>
      </c>
      <c r="F25" s="45">
        <v>10.5</v>
      </c>
      <c r="G25" s="45">
        <v>0</v>
      </c>
      <c r="H25" s="55">
        <f t="shared" si="1"/>
        <v>0</v>
      </c>
      <c r="L25" s="26">
        <f>IF(EPTT!D7="Please select correct transaction above","Please select correct transaction",ROUND(INDEX(E4:E9,MATCH(LTT_TMAIN&amp;LTT_TSUB,Static!D4:D9,0)),2))</f>
        <v>4250</v>
      </c>
      <c r="M25" s="67" t="str">
        <f>IF(LTT_TMAIN=CSI,"Enter annual rental","Enter value of property")</f>
        <v>Enter annual rental</v>
      </c>
    </row>
    <row r="26" spans="1:18" x14ac:dyDescent="0.2">
      <c r="A26" s="68">
        <v>900000000.00999999</v>
      </c>
      <c r="B26" s="47"/>
      <c r="C26" s="45"/>
      <c r="D26" s="46"/>
      <c r="E26" s="47"/>
      <c r="F26" s="45"/>
      <c r="G26" s="45"/>
      <c r="H26" s="48"/>
    </row>
    <row r="27" spans="1:18" x14ac:dyDescent="0.2">
      <c r="A27" s="56"/>
      <c r="B27" s="57"/>
      <c r="C27" s="58"/>
      <c r="D27" s="59"/>
      <c r="E27" s="57"/>
      <c r="F27" s="58"/>
      <c r="G27" s="60" t="s">
        <v>48</v>
      </c>
      <c r="H27" s="61">
        <f>SUM(H19:H25)</f>
        <v>0</v>
      </c>
      <c r="L27" s="18" t="s">
        <v>38</v>
      </c>
    </row>
    <row r="28" spans="1:18" ht="15" x14ac:dyDescent="0.25">
      <c r="G28" s="27"/>
      <c r="H28" s="22"/>
      <c r="L28" s="65">
        <f>IF(EPTT!D7=Warn_Trans,Warn_Total,IF(ISERR(EPTT!D18+EPTT!D16),Warn_Total,EPTT!D18+EPTT!D16))</f>
        <v>4675</v>
      </c>
    </row>
    <row r="29" spans="1:18" x14ac:dyDescent="0.2">
      <c r="A29" s="38" t="s">
        <v>49</v>
      </c>
      <c r="B29" s="39" t="s">
        <v>51</v>
      </c>
      <c r="C29" s="40"/>
      <c r="D29" s="41"/>
      <c r="E29" s="39"/>
      <c r="F29" s="40"/>
      <c r="G29" s="40"/>
      <c r="H29" s="42"/>
    </row>
    <row r="30" spans="1:18" x14ac:dyDescent="0.2">
      <c r="A30" s="43" t="s">
        <v>6</v>
      </c>
      <c r="B30" s="44" t="s">
        <v>11</v>
      </c>
      <c r="C30" s="45">
        <v>90</v>
      </c>
      <c r="D30" s="46"/>
      <c r="E30" s="47"/>
      <c r="F30" s="45"/>
      <c r="G30" s="45"/>
      <c r="H30" s="48"/>
      <c r="L30" s="18" t="s">
        <v>4</v>
      </c>
    </row>
    <row r="31" spans="1:18" ht="15" x14ac:dyDescent="0.25">
      <c r="A31" s="49" t="s">
        <v>12</v>
      </c>
      <c r="B31" s="50" t="s">
        <v>13</v>
      </c>
      <c r="C31" s="51" t="s">
        <v>14</v>
      </c>
      <c r="D31" s="52" t="s">
        <v>7</v>
      </c>
      <c r="E31" s="50" t="s">
        <v>15</v>
      </c>
      <c r="F31" s="51" t="s">
        <v>8</v>
      </c>
      <c r="G31" s="51" t="s">
        <v>9</v>
      </c>
      <c r="H31" s="53"/>
      <c r="L31" s="65">
        <f>IFERROR(IF(EPTT!D14="Yes",EPTT!D16*0.1,0),"")</f>
        <v>425</v>
      </c>
    </row>
    <row r="32" spans="1:18" x14ac:dyDescent="0.2">
      <c r="A32" s="49">
        <v>0</v>
      </c>
      <c r="B32" s="50">
        <v>499999.99</v>
      </c>
      <c r="C32" s="51" t="s">
        <v>60</v>
      </c>
      <c r="D32" s="52">
        <v>0</v>
      </c>
      <c r="E32" s="50">
        <f>B32</f>
        <v>499999.99</v>
      </c>
      <c r="F32" s="51">
        <v>0</v>
      </c>
      <c r="G32" s="51">
        <v>0</v>
      </c>
      <c r="H32" s="55">
        <f>IF(AND(LTT_LH_Value&gt;=A32,LTT_LH_Value&lt;=B32),MAX(D32+(ROUNDUP(((LTT_LH_Value-E32)/100),0)*F32),G32),0)</f>
        <v>0</v>
      </c>
      <c r="L32" s="23"/>
    </row>
    <row r="33" spans="1:18" x14ac:dyDescent="0.2">
      <c r="A33" s="54">
        <v>500000</v>
      </c>
      <c r="B33" s="47">
        <v>900000000</v>
      </c>
      <c r="C33" s="51" t="s">
        <v>16</v>
      </c>
      <c r="D33" s="52">
        <v>3500</v>
      </c>
      <c r="E33" s="50">
        <f>A33</f>
        <v>500000</v>
      </c>
      <c r="F33" s="51">
        <v>0.75</v>
      </c>
      <c r="G33" s="51">
        <v>0</v>
      </c>
      <c r="H33" s="55">
        <f>IF(AND(LTT_LH_Value&gt;=A33,LTT_LH_Value&lt;=B33),MAX(D33+(ROUNDUP(((LTT_LH_Value-E33)/100),0)*F33),G33),0)</f>
        <v>4250</v>
      </c>
      <c r="L33" s="23"/>
      <c r="N33" s="23"/>
      <c r="O33" s="23"/>
      <c r="P33" s="23"/>
      <c r="Q33" s="30"/>
      <c r="R33" s="24"/>
    </row>
    <row r="34" spans="1:18" x14ac:dyDescent="0.2">
      <c r="A34" s="54"/>
      <c r="B34" s="47"/>
      <c r="C34" s="51"/>
      <c r="D34" s="52"/>
      <c r="E34" s="50"/>
      <c r="F34" s="51"/>
      <c r="G34" s="51"/>
      <c r="H34" s="55"/>
      <c r="L34" s="23"/>
      <c r="N34" s="23"/>
      <c r="O34" s="23"/>
      <c r="P34" s="23"/>
      <c r="Q34" s="30"/>
      <c r="R34" s="24"/>
    </row>
    <row r="35" spans="1:18" x14ac:dyDescent="0.2">
      <c r="A35" s="56"/>
      <c r="B35" s="57"/>
      <c r="C35" s="58"/>
      <c r="D35" s="59"/>
      <c r="E35" s="57"/>
      <c r="F35" s="58"/>
      <c r="G35" s="60" t="s">
        <v>53</v>
      </c>
      <c r="H35" s="61">
        <f>SUM(H33:H33)</f>
        <v>4250</v>
      </c>
      <c r="M35" s="24"/>
      <c r="Q35" s="30"/>
      <c r="R35" s="24"/>
    </row>
    <row r="36" spans="1:18" x14ac:dyDescent="0.2">
      <c r="A36" s="47"/>
      <c r="B36" s="47"/>
      <c r="C36" s="45"/>
      <c r="D36" s="46"/>
      <c r="E36" s="47"/>
      <c r="F36" s="45"/>
      <c r="G36" s="76"/>
      <c r="H36" s="44"/>
      <c r="M36" s="24"/>
      <c r="Q36" s="30"/>
      <c r="R36" s="24"/>
    </row>
    <row r="37" spans="1:18" x14ac:dyDescent="0.2">
      <c r="A37" s="38" t="s">
        <v>49</v>
      </c>
      <c r="B37" s="39" t="s">
        <v>51</v>
      </c>
      <c r="C37" s="40"/>
      <c r="D37" s="41"/>
      <c r="E37" s="39"/>
      <c r="F37" s="40"/>
      <c r="G37" s="40"/>
      <c r="H37" s="42"/>
      <c r="M37" s="24"/>
      <c r="Q37" s="30"/>
      <c r="R37" s="24"/>
    </row>
    <row r="38" spans="1:18" x14ac:dyDescent="0.2">
      <c r="A38" s="43" t="s">
        <v>6</v>
      </c>
      <c r="B38" s="44" t="s">
        <v>11</v>
      </c>
      <c r="C38" s="45">
        <v>90</v>
      </c>
      <c r="D38" s="46"/>
      <c r="E38" s="47"/>
      <c r="F38" s="45"/>
      <c r="G38" s="45"/>
      <c r="H38" s="48"/>
      <c r="M38" s="24"/>
      <c r="Q38" s="30"/>
      <c r="R38" s="24"/>
    </row>
    <row r="39" spans="1:18" x14ac:dyDescent="0.2">
      <c r="A39" s="49" t="s">
        <v>12</v>
      </c>
      <c r="B39" s="50" t="s">
        <v>13</v>
      </c>
      <c r="C39" s="51" t="s">
        <v>14</v>
      </c>
      <c r="D39" s="52" t="s">
        <v>7</v>
      </c>
      <c r="E39" s="50" t="s">
        <v>15</v>
      </c>
      <c r="F39" s="51" t="s">
        <v>8</v>
      </c>
      <c r="G39" s="51" t="s">
        <v>9</v>
      </c>
      <c r="H39" s="53"/>
      <c r="M39" s="24"/>
      <c r="Q39" s="30"/>
      <c r="R39" s="24"/>
    </row>
    <row r="40" spans="1:18" x14ac:dyDescent="0.2">
      <c r="A40" s="49">
        <v>0</v>
      </c>
      <c r="B40" s="50">
        <v>499999.99</v>
      </c>
      <c r="C40" s="51" t="s">
        <v>60</v>
      </c>
      <c r="D40" s="52">
        <v>0</v>
      </c>
      <c r="E40" s="50">
        <f>B40</f>
        <v>499999.99</v>
      </c>
      <c r="F40" s="51">
        <v>0</v>
      </c>
      <c r="G40" s="51">
        <v>0</v>
      </c>
      <c r="H40" s="55">
        <f>IF(AND(LTT_LH_Value&gt;=A40,LTT_LH_Value&lt;=B40),MAX(D40+(ROUNDUP(((LTT_LH_Value-E40)/100),0)*F40),G40),0)</f>
        <v>0</v>
      </c>
      <c r="M40" s="24"/>
      <c r="Q40" s="30"/>
      <c r="R40" s="24"/>
    </row>
    <row r="41" spans="1:18" x14ac:dyDescent="0.2">
      <c r="A41" s="54">
        <v>500000</v>
      </c>
      <c r="B41" s="47">
        <v>900000000</v>
      </c>
      <c r="C41" s="51" t="s">
        <v>16</v>
      </c>
      <c r="D41" s="52">
        <v>18500</v>
      </c>
      <c r="E41" s="50">
        <f>A41</f>
        <v>500000</v>
      </c>
      <c r="F41" s="51">
        <v>3.75</v>
      </c>
      <c r="G41" s="51">
        <v>0</v>
      </c>
      <c r="H41" s="55">
        <f>IF(AND(LTT_LH_Value&gt;=A41,LTT_LH_Value&lt;=B41),MAX(D41+(ROUNDUP(((LTT_LH_Value-E41)/100),0)*F41),G41),0)</f>
        <v>22250</v>
      </c>
      <c r="M41" s="24"/>
      <c r="Q41" s="30"/>
      <c r="R41" s="24"/>
    </row>
    <row r="42" spans="1:18" x14ac:dyDescent="0.2">
      <c r="A42" s="54"/>
      <c r="B42" s="47"/>
      <c r="C42" s="51"/>
      <c r="D42" s="52"/>
      <c r="E42" s="50"/>
      <c r="F42" s="51"/>
      <c r="G42" s="51"/>
      <c r="H42" s="55"/>
      <c r="M42" s="24"/>
      <c r="Q42" s="30"/>
      <c r="R42" s="24"/>
    </row>
    <row r="43" spans="1:18" x14ac:dyDescent="0.2">
      <c r="A43" s="56"/>
      <c r="B43" s="57"/>
      <c r="C43" s="58"/>
      <c r="D43" s="59"/>
      <c r="E43" s="57"/>
      <c r="F43" s="58"/>
      <c r="G43" s="60" t="s">
        <v>69</v>
      </c>
      <c r="H43" s="61">
        <f>SUM(H41:H41)</f>
        <v>22250</v>
      </c>
      <c r="M43" s="24"/>
      <c r="Q43" s="30"/>
      <c r="R43" s="24"/>
    </row>
    <row r="44" spans="1:18" x14ac:dyDescent="0.2">
      <c r="A44" s="47"/>
      <c r="B44" s="47"/>
      <c r="C44" s="45"/>
      <c r="D44" s="46"/>
      <c r="E44" s="47"/>
      <c r="F44" s="45"/>
      <c r="G44" s="76"/>
      <c r="H44" s="44"/>
      <c r="M44" s="24"/>
      <c r="Q44" s="30"/>
      <c r="R44" s="24"/>
    </row>
    <row r="45" spans="1:18" x14ac:dyDescent="0.2">
      <c r="A45" s="38" t="s">
        <v>49</v>
      </c>
      <c r="B45" s="39" t="s">
        <v>47</v>
      </c>
      <c r="C45" s="40"/>
      <c r="D45" s="41"/>
      <c r="E45" s="39"/>
      <c r="F45" s="40"/>
      <c r="G45" s="40"/>
      <c r="H45" s="42"/>
      <c r="M45" s="24"/>
      <c r="Q45" s="30"/>
      <c r="R45" s="24"/>
    </row>
    <row r="46" spans="1:18" x14ac:dyDescent="0.2">
      <c r="A46" s="43" t="s">
        <v>68</v>
      </c>
      <c r="B46" s="44" t="s">
        <v>11</v>
      </c>
      <c r="C46" s="45">
        <v>90</v>
      </c>
      <c r="D46" s="46"/>
      <c r="E46" s="47"/>
      <c r="F46" s="45"/>
      <c r="G46" s="45"/>
      <c r="H46" s="48"/>
      <c r="M46" s="24"/>
      <c r="Q46" s="30"/>
      <c r="R46" s="24"/>
    </row>
    <row r="47" spans="1:18" x14ac:dyDescent="0.2">
      <c r="A47" s="49" t="s">
        <v>12</v>
      </c>
      <c r="B47" s="50" t="s">
        <v>13</v>
      </c>
      <c r="C47" s="51" t="s">
        <v>14</v>
      </c>
      <c r="D47" s="52" t="s">
        <v>7</v>
      </c>
      <c r="E47" s="50" t="s">
        <v>15</v>
      </c>
      <c r="F47" s="51" t="s">
        <v>8</v>
      </c>
      <c r="G47" s="51" t="s">
        <v>9</v>
      </c>
      <c r="H47" s="53"/>
      <c r="M47" s="24"/>
      <c r="Q47" s="30"/>
      <c r="R47" s="24"/>
    </row>
    <row r="48" spans="1:18" x14ac:dyDescent="0.2">
      <c r="A48" s="49">
        <v>0</v>
      </c>
      <c r="B48" s="50">
        <v>499999.99</v>
      </c>
      <c r="C48" s="51" t="s">
        <v>60</v>
      </c>
      <c r="D48" s="52">
        <v>0</v>
      </c>
      <c r="E48" s="50">
        <f>B48</f>
        <v>499999.99</v>
      </c>
      <c r="F48" s="51">
        <v>0</v>
      </c>
      <c r="G48" s="51">
        <v>0</v>
      </c>
      <c r="H48" s="55">
        <f t="shared" ref="H48:H55" si="3">IF(AND(LTT_VALUE&gt;=A48,LTT_VALUE&lt;=B48),MAX(D48+(ROUNDUP(((LTT_VALUE-E48)/100),0)*F48),G48),0)</f>
        <v>0</v>
      </c>
      <c r="M48" s="24"/>
      <c r="Q48" s="30"/>
      <c r="R48" s="24"/>
    </row>
    <row r="49" spans="1:18" x14ac:dyDescent="0.2">
      <c r="A49" s="54">
        <v>500000</v>
      </c>
      <c r="B49" s="47">
        <v>700000</v>
      </c>
      <c r="C49" s="51" t="s">
        <v>16</v>
      </c>
      <c r="D49" s="52">
        <v>23000</v>
      </c>
      <c r="E49" s="50">
        <f>A49</f>
        <v>500000</v>
      </c>
      <c r="F49" s="51">
        <v>6</v>
      </c>
      <c r="G49" s="51">
        <v>0</v>
      </c>
      <c r="H49" s="55">
        <f t="shared" si="3"/>
        <v>0</v>
      </c>
      <c r="M49" s="24"/>
      <c r="Q49" s="30"/>
      <c r="R49" s="24"/>
    </row>
    <row r="50" spans="1:18" x14ac:dyDescent="0.2">
      <c r="A50" s="54">
        <v>700000.01</v>
      </c>
      <c r="B50" s="47">
        <v>1000000</v>
      </c>
      <c r="C50" s="51" t="s">
        <v>17</v>
      </c>
      <c r="D50" s="52">
        <v>35000</v>
      </c>
      <c r="E50" s="50">
        <f t="shared" ref="E50:E55" si="4">A50-0.01</f>
        <v>700000</v>
      </c>
      <c r="F50" s="51">
        <v>6.5</v>
      </c>
      <c r="G50" s="51">
        <v>0</v>
      </c>
      <c r="H50" s="55">
        <f t="shared" si="3"/>
        <v>0</v>
      </c>
      <c r="M50" s="24"/>
      <c r="Q50" s="30"/>
      <c r="R50" s="24"/>
    </row>
    <row r="51" spans="1:18" x14ac:dyDescent="0.2">
      <c r="A51" s="54">
        <v>1000000.01</v>
      </c>
      <c r="B51" s="47">
        <v>1500000</v>
      </c>
      <c r="C51" s="51" t="s">
        <v>18</v>
      </c>
      <c r="D51" s="52">
        <v>54500</v>
      </c>
      <c r="E51" s="50">
        <f t="shared" si="4"/>
        <v>1000000</v>
      </c>
      <c r="F51" s="51">
        <v>7.5</v>
      </c>
      <c r="G51" s="51">
        <v>0</v>
      </c>
      <c r="H51" s="55">
        <f t="shared" si="3"/>
        <v>0</v>
      </c>
      <c r="M51" s="24"/>
      <c r="Q51" s="30"/>
      <c r="R51" s="24"/>
    </row>
    <row r="52" spans="1:18" x14ac:dyDescent="0.2">
      <c r="A52" s="54">
        <v>1500000.01</v>
      </c>
      <c r="B52" s="47">
        <v>2000000</v>
      </c>
      <c r="C52" s="51" t="s">
        <v>19</v>
      </c>
      <c r="D52" s="52">
        <v>92000</v>
      </c>
      <c r="E52" s="50">
        <f t="shared" si="4"/>
        <v>1500000</v>
      </c>
      <c r="F52" s="51">
        <v>8.5</v>
      </c>
      <c r="G52" s="51">
        <v>0</v>
      </c>
      <c r="H52" s="55">
        <f t="shared" si="3"/>
        <v>0</v>
      </c>
      <c r="M52" s="24"/>
      <c r="Q52" s="30"/>
      <c r="R52" s="24"/>
    </row>
    <row r="53" spans="1:18" x14ac:dyDescent="0.2">
      <c r="A53" s="54">
        <v>2000000.01</v>
      </c>
      <c r="B53" s="47">
        <v>3000000</v>
      </c>
      <c r="C53" s="51" t="s">
        <v>20</v>
      </c>
      <c r="D53" s="52">
        <v>134500</v>
      </c>
      <c r="E53" s="50">
        <f t="shared" si="4"/>
        <v>2000000</v>
      </c>
      <c r="F53" s="51">
        <v>10</v>
      </c>
      <c r="G53" s="51">
        <v>0</v>
      </c>
      <c r="H53" s="55">
        <f t="shared" si="3"/>
        <v>0</v>
      </c>
      <c r="M53" s="24"/>
      <c r="Q53" s="30"/>
      <c r="R53" s="24"/>
    </row>
    <row r="54" spans="1:18" x14ac:dyDescent="0.2">
      <c r="A54" s="54">
        <v>3000000.01</v>
      </c>
      <c r="B54" s="47">
        <v>6000000</v>
      </c>
      <c r="C54" s="45" t="s">
        <v>32</v>
      </c>
      <c r="D54" s="46">
        <v>234500</v>
      </c>
      <c r="E54" s="50">
        <f t="shared" si="4"/>
        <v>3000000</v>
      </c>
      <c r="F54" s="45">
        <v>12.5</v>
      </c>
      <c r="G54" s="45">
        <v>0</v>
      </c>
      <c r="H54" s="55">
        <f t="shared" si="3"/>
        <v>0</v>
      </c>
      <c r="M54" s="24"/>
      <c r="Q54" s="30"/>
      <c r="R54" s="24"/>
    </row>
    <row r="55" spans="1:18" x14ac:dyDescent="0.2">
      <c r="A55" s="54">
        <v>6000000.0099999998</v>
      </c>
      <c r="B55" s="47">
        <v>90000000</v>
      </c>
      <c r="C55" s="45" t="s">
        <v>33</v>
      </c>
      <c r="D55" s="46">
        <v>609500</v>
      </c>
      <c r="E55" s="50">
        <f t="shared" si="4"/>
        <v>6000000</v>
      </c>
      <c r="F55" s="45">
        <v>13.5</v>
      </c>
      <c r="G55" s="45">
        <v>0</v>
      </c>
      <c r="H55" s="55">
        <f t="shared" si="3"/>
        <v>0</v>
      </c>
      <c r="M55" s="24"/>
      <c r="Q55" s="30"/>
      <c r="R55" s="24"/>
    </row>
    <row r="56" spans="1:18" x14ac:dyDescent="0.2">
      <c r="A56" s="68">
        <v>900000000.00999999</v>
      </c>
      <c r="B56" s="47"/>
      <c r="C56" s="45"/>
      <c r="D56" s="46"/>
      <c r="E56" s="47"/>
      <c r="F56" s="45"/>
      <c r="G56" s="45"/>
      <c r="H56" s="48"/>
      <c r="M56" s="24"/>
      <c r="Q56" s="30"/>
      <c r="R56" s="24"/>
    </row>
    <row r="57" spans="1:18" x14ac:dyDescent="0.2">
      <c r="A57" s="56"/>
      <c r="B57" s="57"/>
      <c r="C57" s="58"/>
      <c r="D57" s="59"/>
      <c r="E57" s="57"/>
      <c r="F57" s="58"/>
      <c r="G57" s="60" t="s">
        <v>70</v>
      </c>
      <c r="H57" s="61">
        <f>SUM(H49:H55)</f>
        <v>0</v>
      </c>
    </row>
    <row r="59" spans="1:18" x14ac:dyDescent="0.2">
      <c r="A59" s="38" t="s">
        <v>42</v>
      </c>
      <c r="B59" s="39" t="s">
        <v>47</v>
      </c>
      <c r="C59" s="40"/>
      <c r="D59" s="41"/>
      <c r="E59" s="39"/>
      <c r="F59" s="40"/>
      <c r="G59" s="40"/>
      <c r="H59" s="42"/>
    </row>
    <row r="60" spans="1:18" x14ac:dyDescent="0.2">
      <c r="A60" s="43" t="s">
        <v>41</v>
      </c>
      <c r="B60" s="44" t="s">
        <v>11</v>
      </c>
      <c r="C60" s="45">
        <v>90</v>
      </c>
      <c r="D60" s="46"/>
      <c r="E60" s="47"/>
      <c r="F60" s="45"/>
      <c r="G60" s="45"/>
      <c r="H60" s="48"/>
    </row>
    <row r="61" spans="1:18" x14ac:dyDescent="0.2">
      <c r="A61" s="49" t="s">
        <v>12</v>
      </c>
      <c r="B61" s="50" t="s">
        <v>13</v>
      </c>
      <c r="C61" s="51" t="s">
        <v>14</v>
      </c>
      <c r="D61" s="52" t="s">
        <v>7</v>
      </c>
      <c r="E61" s="50" t="s">
        <v>15</v>
      </c>
      <c r="F61" s="51" t="s">
        <v>8</v>
      </c>
      <c r="G61" s="51" t="s">
        <v>9</v>
      </c>
      <c r="H61" s="53"/>
    </row>
    <row r="62" spans="1:18" x14ac:dyDescent="0.2">
      <c r="A62" s="49">
        <v>0</v>
      </c>
      <c r="B62" s="50">
        <v>699999.99</v>
      </c>
      <c r="C62" s="51" t="s">
        <v>60</v>
      </c>
      <c r="D62" s="52">
        <v>0</v>
      </c>
      <c r="E62" s="50">
        <f>B62</f>
        <v>699999.99</v>
      </c>
      <c r="F62" s="51">
        <v>0</v>
      </c>
      <c r="G62" s="51">
        <v>0</v>
      </c>
      <c r="H62" s="55">
        <f t="shared" ref="H62:H66" si="5">IF(AND(LTT_VALUE&gt;=A62,LTT_VALUE&lt;=B62),MAX(D62+(ROUNDUP(((LTT_VALUE-E62)/100),0)*F62),G62),0)</f>
        <v>0</v>
      </c>
    </row>
    <row r="63" spans="1:18" x14ac:dyDescent="0.2">
      <c r="A63" s="54">
        <v>700000</v>
      </c>
      <c r="B63" s="47">
        <v>1000000</v>
      </c>
      <c r="C63" s="51" t="s">
        <v>17</v>
      </c>
      <c r="D63" s="52">
        <v>13000</v>
      </c>
      <c r="E63" s="50">
        <f>A63</f>
        <v>700000</v>
      </c>
      <c r="F63" s="51">
        <v>3</v>
      </c>
      <c r="G63" s="51">
        <v>0</v>
      </c>
      <c r="H63" s="55">
        <f t="shared" si="5"/>
        <v>0</v>
      </c>
    </row>
    <row r="64" spans="1:18" x14ac:dyDescent="0.2">
      <c r="A64" s="54">
        <v>1000000.01</v>
      </c>
      <c r="B64" s="47">
        <v>1500000</v>
      </c>
      <c r="C64" s="51" t="s">
        <v>18</v>
      </c>
      <c r="D64" s="52">
        <v>22000</v>
      </c>
      <c r="E64" s="50">
        <f t="shared" ref="E64:E66" si="6">A64-0.01</f>
        <v>1000000</v>
      </c>
      <c r="F64" s="51">
        <v>3.5</v>
      </c>
      <c r="G64" s="51">
        <v>0</v>
      </c>
      <c r="H64" s="55">
        <f t="shared" si="5"/>
        <v>0</v>
      </c>
    </row>
    <row r="65" spans="1:8" x14ac:dyDescent="0.2">
      <c r="A65" s="54">
        <v>1500000.01</v>
      </c>
      <c r="B65" s="47">
        <v>2000000</v>
      </c>
      <c r="C65" s="51" t="s">
        <v>19</v>
      </c>
      <c r="D65" s="52">
        <v>39500</v>
      </c>
      <c r="E65" s="50">
        <f t="shared" si="6"/>
        <v>1500000</v>
      </c>
      <c r="F65" s="51">
        <v>4</v>
      </c>
      <c r="G65" s="51">
        <v>0</v>
      </c>
      <c r="H65" s="55">
        <f t="shared" si="5"/>
        <v>0</v>
      </c>
    </row>
    <row r="66" spans="1:8" x14ac:dyDescent="0.2">
      <c r="A66" s="54">
        <v>2000000.01</v>
      </c>
      <c r="B66" s="47">
        <v>120000000</v>
      </c>
      <c r="C66" s="51" t="s">
        <v>20</v>
      </c>
      <c r="D66" s="52">
        <v>59500</v>
      </c>
      <c r="E66" s="50">
        <f t="shared" si="6"/>
        <v>2000000</v>
      </c>
      <c r="F66" s="51">
        <v>5</v>
      </c>
      <c r="G66" s="51">
        <v>0</v>
      </c>
      <c r="H66" s="55">
        <f t="shared" si="5"/>
        <v>0</v>
      </c>
    </row>
    <row r="67" spans="1:8" x14ac:dyDescent="0.2">
      <c r="A67" s="68"/>
      <c r="B67" s="47"/>
      <c r="C67" s="45"/>
      <c r="D67" s="46"/>
      <c r="E67" s="47"/>
      <c r="F67" s="45"/>
      <c r="G67" s="45"/>
      <c r="H67" s="48"/>
    </row>
    <row r="68" spans="1:8" x14ac:dyDescent="0.2">
      <c r="A68" s="56"/>
      <c r="B68" s="57"/>
      <c r="C68" s="58"/>
      <c r="D68" s="59"/>
      <c r="E68" s="57"/>
      <c r="F68" s="58"/>
      <c r="G68" s="60" t="s">
        <v>50</v>
      </c>
      <c r="H68" s="61">
        <f>SUM(H63:H66)</f>
        <v>0</v>
      </c>
    </row>
    <row r="70" spans="1:8" x14ac:dyDescent="0.2">
      <c r="A70" s="38" t="s">
        <v>42</v>
      </c>
      <c r="B70" s="39" t="s">
        <v>51</v>
      </c>
      <c r="C70" s="40"/>
      <c r="D70" s="41"/>
      <c r="E70" s="39"/>
      <c r="F70" s="40"/>
      <c r="G70" s="40"/>
      <c r="H70" s="42"/>
    </row>
    <row r="71" spans="1:8" x14ac:dyDescent="0.2">
      <c r="A71" s="43" t="s">
        <v>6</v>
      </c>
      <c r="B71" s="44" t="s">
        <v>11</v>
      </c>
      <c r="C71" s="45">
        <v>90</v>
      </c>
      <c r="D71" s="46"/>
      <c r="E71" s="47"/>
      <c r="F71" s="45"/>
      <c r="G71" s="45"/>
      <c r="H71" s="48"/>
    </row>
    <row r="72" spans="1:8" x14ac:dyDescent="0.2">
      <c r="A72" s="49" t="s">
        <v>12</v>
      </c>
      <c r="B72" s="50" t="s">
        <v>13</v>
      </c>
      <c r="C72" s="51" t="s">
        <v>14</v>
      </c>
      <c r="D72" s="52" t="s">
        <v>7</v>
      </c>
      <c r="E72" s="50" t="s">
        <v>15</v>
      </c>
      <c r="F72" s="51" t="s">
        <v>8</v>
      </c>
      <c r="G72" s="51" t="s">
        <v>9</v>
      </c>
      <c r="H72" s="53"/>
    </row>
    <row r="73" spans="1:8" x14ac:dyDescent="0.2">
      <c r="A73" s="49">
        <v>0</v>
      </c>
      <c r="B73" s="50">
        <v>699999.99</v>
      </c>
      <c r="C73" s="51" t="s">
        <v>60</v>
      </c>
      <c r="D73" s="52">
        <v>0</v>
      </c>
      <c r="E73" s="50">
        <f>B73</f>
        <v>699999.99</v>
      </c>
      <c r="F73" s="51">
        <v>0</v>
      </c>
      <c r="G73" s="51">
        <v>0</v>
      </c>
      <c r="H73" s="55">
        <f t="shared" ref="H73" si="7">IF(AND(LTT_VALUE&gt;=A73,LTT_VALUE&lt;=B73),MAX(D73+(ROUNDUP(((LTT_VALUE-E73)/100),0)*F73),G73),0)</f>
        <v>0</v>
      </c>
    </row>
    <row r="74" spans="1:8" x14ac:dyDescent="0.2">
      <c r="A74" s="54">
        <v>700000</v>
      </c>
      <c r="B74" s="47">
        <v>900000000</v>
      </c>
      <c r="C74" s="51" t="s">
        <v>16</v>
      </c>
      <c r="D74" s="52">
        <v>5000</v>
      </c>
      <c r="E74" s="50">
        <f>A74</f>
        <v>700000</v>
      </c>
      <c r="F74" s="51">
        <v>0.75</v>
      </c>
      <c r="G74" s="51">
        <v>0</v>
      </c>
      <c r="H74" s="55">
        <f>IF(AND(LTT_LH_Value&gt;=A74,LTT_LH_Value&lt;=B74),MAX(D74+(ROUNDUP(((LTT_LH_Value-E74)/100),0)*F74),G74),0)</f>
        <v>0</v>
      </c>
    </row>
    <row r="75" spans="1:8" x14ac:dyDescent="0.2">
      <c r="A75" s="54"/>
      <c r="B75" s="47"/>
      <c r="C75" s="51"/>
      <c r="D75" s="52"/>
      <c r="E75" s="50"/>
      <c r="F75" s="51"/>
      <c r="G75" s="51"/>
      <c r="H75" s="55"/>
    </row>
    <row r="76" spans="1:8" x14ac:dyDescent="0.2">
      <c r="A76" s="56"/>
      <c r="B76" s="57"/>
      <c r="C76" s="58"/>
      <c r="D76" s="59"/>
      <c r="E76" s="57"/>
      <c r="F76" s="58"/>
      <c r="G76" s="60" t="s">
        <v>54</v>
      </c>
      <c r="H76" s="61">
        <f>SUM(H74:H74)</f>
        <v>0</v>
      </c>
    </row>
  </sheetData>
  <sheetProtection selectLockedCells="1" selectUnlockedCells="1"/>
  <phoneticPr fontId="13" type="noConversion"/>
  <printOptions gridLines="1"/>
  <pageMargins left="0" right="0.19685039370078741" top="0.35433070866141736" bottom="0.15748031496062992" header="0" footer="0.31496062992125984"/>
  <pageSetup paperSize="9" scale="6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SOJ Document" ma:contentTypeID="0x0101008BA73D3394C66B42AFDD494ADBC50D74004E480268BE61764C950B62616F270E0A" ma:contentTypeVersion="18" ma:contentTypeDescription="" ma:contentTypeScope="" ma:versionID="aca7a7d1a2e36451cd1926f0ea65372c">
  <xsd:schema xmlns:xsd="http://www.w3.org/2001/XMLSchema" xmlns:xs="http://www.w3.org/2001/XMLSchema" xmlns:p="http://schemas.microsoft.com/office/2006/metadata/properties" xmlns:ns2="f906fbab-2f75-4c55-9947-54e5e7fb542c" targetNamespace="http://schemas.microsoft.com/office/2006/metadata/properties" ma:root="true" ma:fieldsID="b194a0c6b20796394434e5a6a05ce10d" ns2:_="">
    <xsd:import namespace="f906fbab-2f75-4c55-9947-54e5e7fb542c"/>
    <xsd:element name="properties">
      <xsd:complexType>
        <xsd:sequence>
          <xsd:element name="documentManagement">
            <xsd:complexType>
              <xsd:all>
                <xsd:element ref="ns2:Form_x0020__x002d__x0020_no_x0020_of_x0020_pages"/>
                <xsd:element ref="ns2:Is_x0020_document_x0020_on_x0020_another_x0020_website_x003f__x0020_eg_x0020_States_x0020_Assembly" minOccurs="0"/>
                <xsd:element ref="ns2:Review_x0020_date_x0020__x002d__x0020_for_x0020_updating_x0020_or_x0020_deleteing_x0020_from_x0020_site" minOccurs="0"/>
                <xsd:element ref="ns2:Document_x0020_type"/>
                <xsd:element ref="ns2:Could_x0020_this_x0020_be_x0020_a_x0020_web_x0020_page_x003f_"/>
                <xsd:element ref="ns2:P_x0020__x0026__x0020_E_x0020_subcategories" minOccurs="0"/>
                <xsd:element ref="ns2:PDF_x0020_tagged_x0020_for_x0020_accessibilty"/>
                <xsd:element ref="ns2:Scanned_x0020_PDF"/>
                <xsd:element ref="ns2:Summary_x0020_text_x0020_for_x0020_PDFs" minOccurs="0"/>
                <xsd:element ref="ns2:Form_x0020_can_x0020_be_x0020_submitted_x0020_by" minOccurs="0"/>
                <xsd:element ref="ns2:Additional_x0020_attachments_x0020_submitted_x0020_with_x0020_form_x003f_" minOccurs="0"/>
                <xsd:element ref="ns2:Copyright"/>
                <xsd:element ref="ns2:Department_x0020__x0028_new_x0029_"/>
                <xsd:element ref="ns2:Is_x0020_this_x0020_an_x0020_infographic_x003f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06fbab-2f75-4c55-9947-54e5e7fb542c" elementFormDefault="qualified">
    <xsd:import namespace="http://schemas.microsoft.com/office/2006/documentManagement/types"/>
    <xsd:import namespace="http://schemas.microsoft.com/office/infopath/2007/PartnerControls"/>
    <xsd:element name="Form_x0020__x002d__x0020_no_x0020_of_x0020_pages" ma:index="2" ma:displayName="No of pages" ma:description="Ensure number of pages is accurate" ma:internalName="Form_x0020__x002d__x0020_no_x0020_of_x0020_pages" ma:percentage="FALSE">
      <xsd:simpleType>
        <xsd:restriction base="dms:Number"/>
      </xsd:simpleType>
    </xsd:element>
    <xsd:element name="Is_x0020_document_x0020_on_x0020_another_x0020_website_x003f__x0020_eg_x0020_States_x0020_Assembly" ma:index="3" nillable="true" ma:displayName="Is document on another website? eg States Assembly" ma:default="0" ma:description="If document is on another website link to it instead of uploading duplicate document" ma:internalName="Is_x0020_document_x0020_on_x0020_another_x0020_website_x003f__x0020_eg_x0020_States_x0020_Assembly">
      <xsd:simpleType>
        <xsd:restriction base="dms:Boolean"/>
      </xsd:simpleType>
    </xsd:element>
    <xsd:element name="Review_x0020_date_x0020__x002d__x0020_for_x0020_updating_x0020_or_x0020_deleteing_x0020_from_x0020_site" ma:index="4" nillable="true" ma:displayName="Delete from site" ma:description="Fill this in as a reminder to update or delete PDF. You will not be sent a reminder but this will allow us to follow this up." ma:format="DateOnly" ma:internalName="Review_x0020_date_x0020__x002d__x0020_for_x0020_updating_x0020_or_x0020_deleteing_x0020_from_x0020_site">
      <xsd:simpleType>
        <xsd:restriction base="dms:DateTime"/>
      </xsd:simpleType>
    </xsd:element>
    <xsd:element name="Document_x0020_type" ma:index="5" ma:displayName="Document type" ma:description="document type" ma:format="Dropdown" ma:indexed="true" ma:internalName="Document_x0020_type">
      <xsd:simpleType>
        <xsd:restriction base="dms:Choice">
          <xsd:enumeration value="Agenda"/>
          <xsd:enumeration value="Business or delivery plan"/>
          <xsd:enumeration value="Children's Right Impact Assessment (CRIA)"/>
          <xsd:enumeration value="Consultation document"/>
          <xsd:enumeration value="Consultation response document"/>
          <xsd:enumeration value="Diagram / illustration / map"/>
          <xsd:enumeration value="Easy read"/>
          <xsd:enumeration value="Financial sanctions"/>
          <xsd:enumeration value="Financial document"/>
          <xsd:enumeration value="Form"/>
          <xsd:enumeration value="Guidance"/>
          <xsd:enumeration value="Legal document"/>
          <xsd:enumeration value="Letter"/>
          <xsd:enumeration value="Marketing material"/>
          <xsd:enumeration value="Minutes and board packs"/>
          <xsd:enumeration value="Pay scales"/>
          <xsd:enumeration value="Planning Obligation Agreement (POA)"/>
          <xsd:enumeration value="Policy"/>
          <xsd:enumeration value="Presentation"/>
          <xsd:enumeration value="Privacy policy"/>
          <xsd:enumeration value="Report"/>
          <xsd:enumeration value="Retention schedule"/>
          <xsd:enumeration value="Strategy document"/>
          <xsd:enumeration value="Tax document"/>
        </xsd:restriction>
      </xsd:simpleType>
    </xsd:element>
    <xsd:element name="Could_x0020_this_x0020_be_x0020_a_x0020_web_x0020_page_x003f_" ma:index="6" ma:displayName="Could this be a web page?" ma:format="Dropdown" ma:internalName="Could_x0020_this_x0020_be_x0020_a_x0020_web_x0020_page_x003f_">
      <xsd:simpleType>
        <xsd:restriction base="dms:Choice">
          <xsd:enumeration value="Yes, but I don't have the time"/>
          <xsd:enumeration value="No"/>
        </xsd:restriction>
      </xsd:simpleType>
    </xsd:element>
    <xsd:element name="P_x0020__x0026__x0020_E_x0020_subcategories" ma:index="7" nillable="true" ma:displayName="P &amp; E subcategories" ma:format="Dropdown" ma:internalName="P_x0020__x0026__x0020_E_x0020_subcategories">
      <xsd:simpleType>
        <xsd:restriction base="dms:Choice">
          <xsd:enumeration value="Environment"/>
          <xsd:enumeration value="Building control documents"/>
          <xsd:enumeration value="Consultation documents and responses"/>
          <xsd:enumeration value="Development control docs"/>
          <xsd:enumeration value="High hedges"/>
          <xsd:enumeration value="Historic buildings"/>
          <xsd:enumeration value="Island plan documents"/>
          <xsd:enumeration value="Miscellaneous documents"/>
          <xsd:enumeration value="PAP MM minutes and agendas"/>
          <xsd:enumeration value="Planning obligation agreements"/>
          <xsd:enumeration value="POSH street life"/>
          <xsd:enumeration value="Public enquiry documents"/>
          <xsd:enumeration value="Reports and publications"/>
          <xsd:enumeration value="Supplementary planning guidance"/>
          <xsd:enumeration value="Enviroment Protection"/>
          <xsd:enumeration value="Eco-Active"/>
          <xsd:enumeration value="Fish and marine"/>
          <xsd:enumeration value="Vet"/>
          <xsd:enumeration value="Policy &amp; Awareness"/>
          <xsd:enumeration value="Waste, Oil &amp; Water"/>
          <xsd:enumeration value="Countryside"/>
        </xsd:restriction>
      </xsd:simpleType>
    </xsd:element>
    <xsd:element name="PDF_x0020_tagged_x0020_for_x0020_accessibilty" ma:index="8" ma:displayName="PDF tagged for accessibilty (people with disabilities)" ma:default="No" ma:description="To allow screen readers to read and navigate around PDFs easily PDFs should be tagged. This can be done automatically with Adobe Acrobat (not Reader) but does require manual tagging where there are images, logos and graphs. If you do not know what tagging is, you probably aren't doing it." ma:format="RadioButtons" ma:internalName="PDF_x0020_tagged_x0020_for_x0020_accessibilty">
      <xsd:simpleType>
        <xsd:restriction base="dms:Choice">
          <xsd:enumeration value="No"/>
          <xsd:enumeration value="Auto tagged"/>
          <xsd:enumeration value="Auto and manually tagged"/>
        </xsd:restriction>
      </xsd:simpleType>
    </xsd:element>
    <xsd:element name="Scanned_x0020_PDF" ma:index="9" ma:displayName="Scanned PDF" ma:description="Scanned documents should not be uploaded onto the site as they cannot be indexed by search engines or read by accessbility software." ma:format="RadioButtons" ma:internalName="Scanned_x0020_PDF">
      <xsd:simpleType>
        <xsd:restriction base="dms:Choice">
          <xsd:enumeration value="Yes"/>
          <xsd:enumeration value="No"/>
        </xsd:restriction>
      </xsd:simpleType>
    </xsd:element>
    <xsd:element name="Summary_x0020_text_x0020_for_x0020_PDFs" ma:index="10" nillable="true" ma:displayName="Summary text for PDFs" ma:description="This field should be filled in if uploading a legally required scanned document. Please enter a summary description of the document. This will be used by our internal search engine as the teaser text when displayed in search results.&#10;Summary should be between 20-30 words." ma:internalName="Summary_x0020_text_x0020_for_x0020_PDFs">
      <xsd:simpleType>
        <xsd:restriction base="dms:Note">
          <xsd:maxLength value="255"/>
        </xsd:restriction>
      </xsd:simpleType>
    </xsd:element>
    <xsd:element name="Form_x0020_can_x0020_be_x0020_submitted_x0020_by" ma:index="11" nillable="true" ma:displayName="Form can be submitted by" ma:internalName="Form_x0020_can_x0020_be_x0020_submitted_x0020_by">
      <xsd:complexType>
        <xsd:complexContent>
          <xsd:extension base="dms:MultiChoice">
            <xsd:sequence>
              <xsd:element name="Value" maxOccurs="unbounded" minOccurs="0" nillable="true">
                <xsd:simpleType>
                  <xsd:restriction base="dms:Choice">
                    <xsd:enumeration value="Email"/>
                    <xsd:enumeration value="Fax"/>
                    <xsd:enumeration value="Post"/>
                    <xsd:enumeration value="Online"/>
                  </xsd:restriction>
                </xsd:simpleType>
              </xsd:element>
            </xsd:sequence>
          </xsd:extension>
        </xsd:complexContent>
      </xsd:complexType>
    </xsd:element>
    <xsd:element name="Additional_x0020_attachments_x0020_submitted_x0020_with_x0020_form_x003f_" ma:index="12" nillable="true" ma:displayName="Additional attachments submitted with form?" ma:description="eg. Map, plan, proof identity etc?" ma:internalName="Additional_x0020_attachments_x0020_submitted_x0020_with_x0020_form_x003f_">
      <xsd:simpleType>
        <xsd:restriction base="dms:Note">
          <xsd:maxLength value="255"/>
        </xsd:restriction>
      </xsd:simpleType>
    </xsd:element>
    <xsd:element name="Copyright" ma:index="13" ma:displayName="Copyright" ma:default="Owned by States of Jersey" ma:description="If we do not hold the copyright of the document then select 'Exclude' so that is not backed up to British Library archive." ma:format="Dropdown" ma:internalName="Copyright">
      <xsd:simpleType>
        <xsd:restriction base="dms:Choice">
          <xsd:enumeration value="Owned by States of Jersey"/>
          <xsd:enumeration value="Not required"/>
          <xsd:enumeration value="Exclude"/>
        </xsd:restriction>
      </xsd:simpleType>
    </xsd:element>
    <xsd:element name="Department_x0020__x0028_new_x0029_" ma:index="20" ma:displayName="Department" ma:indexed="true" ma:list="{2f5bc5fb-88d0-4fac-840f-f89fcd501457}" ma:internalName="Department_x0020__x0028_new_x0029_" ma:showField="Title" ma:web="f8e0d1a5-2ada-400f-bddd-efa5689e750a">
      <xsd:simpleType>
        <xsd:restriction base="dms:Lookup"/>
      </xsd:simpleType>
    </xsd:element>
    <xsd:element name="Is_x0020_this_x0020_an_x0020_infographic_x003f_" ma:index="21" nillable="true" ma:displayName="Is this an infographic?" ma:default="0" ma:internalName="Is_x0020_this_x0020_an_x0020_infographic_x003f_">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Form_x0020_can_x0020_be_x0020_submitted_x0020_by xmlns="f906fbab-2f75-4c55-9947-54e5e7fb542c"/>
    <P_x0020__x0026__x0020_E_x0020_subcategories xmlns="f906fbab-2f75-4c55-9947-54e5e7fb542c" xsi:nil="true"/>
    <Could_x0020_this_x0020_be_x0020_a_x0020_web_x0020_page_x003f_ xmlns="f906fbab-2f75-4c55-9947-54e5e7fb542c">No</Could_x0020_this_x0020_be_x0020_a_x0020_web_x0020_page_x003f_>
    <Form_x0020__x002d__x0020_no_x0020_of_x0020_pages xmlns="f906fbab-2f75-4c55-9947-54e5e7fb542c">1</Form_x0020__x002d__x0020_no_x0020_of_x0020_pages>
    <Document_x0020_type xmlns="f906fbab-2f75-4c55-9947-54e5e7fb542c">Guidance</Document_x0020_type>
    <Is_x0020_this_x0020_an_x0020_infographic_x003f_ xmlns="f906fbab-2f75-4c55-9947-54e5e7fb542c">false</Is_x0020_this_x0020_an_x0020_infographic_x003f_>
    <Review_x0020_date_x0020__x002d__x0020_for_x0020_updating_x0020_or_x0020_deleteing_x0020_from_x0020_site xmlns="f906fbab-2f75-4c55-9947-54e5e7fb542c" xsi:nil="true"/>
    <Department_x0020__x0028_new_x0029_ xmlns="f906fbab-2f75-4c55-9947-54e5e7fb542c">11</Department_x0020__x0028_new_x0029_>
    <Is_x0020_document_x0020_on_x0020_another_x0020_website_x003f__x0020_eg_x0020_States_x0020_Assembly xmlns="f906fbab-2f75-4c55-9947-54e5e7fb542c">false</Is_x0020_document_x0020_on_x0020_another_x0020_website_x003f__x0020_eg_x0020_States_x0020_Assembly>
    <Summary_x0020_text_x0020_for_x0020_PDFs xmlns="f906fbab-2f75-4c55-9947-54e5e7fb542c" xsi:nil="true"/>
    <PDF_x0020_tagged_x0020_for_x0020_accessibilty xmlns="f906fbab-2f75-4c55-9947-54e5e7fb542c">No</PDF_x0020_tagged_x0020_for_x0020_accessibilty>
    <Scanned_x0020_PDF xmlns="f906fbab-2f75-4c55-9947-54e5e7fb542c">No</Scanned_x0020_PDF>
    <Additional_x0020_attachments_x0020_submitted_x0020_with_x0020_form_x003f_ xmlns="f906fbab-2f75-4c55-9947-54e5e7fb542c" xsi:nil="true"/>
    <Copyright xmlns="f906fbab-2f75-4c55-9947-54e5e7fb542c">Owned by States of Jersey</Copyright>
  </documentManagement>
</p:properties>
</file>

<file path=customXml/itemProps1.xml><?xml version="1.0" encoding="utf-8"?>
<ds:datastoreItem xmlns:ds="http://schemas.openxmlformats.org/officeDocument/2006/customXml" ds:itemID="{9885298C-F6DB-4CB3-87F0-C9BFD6037FD8}"/>
</file>

<file path=customXml/itemProps2.xml><?xml version="1.0" encoding="utf-8"?>
<ds:datastoreItem xmlns:ds="http://schemas.openxmlformats.org/officeDocument/2006/customXml" ds:itemID="{B77EA9EC-8841-416D-831C-18ED359826E8}"/>
</file>

<file path=customXml/itemProps3.xml><?xml version="1.0" encoding="utf-8"?>
<ds:datastoreItem xmlns:ds="http://schemas.openxmlformats.org/officeDocument/2006/customXml" ds:itemID="{9BB62397-A395-4547-949A-183FF5C9FC0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50</vt:i4>
      </vt:variant>
    </vt:vector>
  </HeadingPairs>
  <TitlesOfParts>
    <vt:vector size="52" baseType="lpstr">
      <vt:lpstr>EPTT</vt:lpstr>
      <vt:lpstr>Static</vt:lpstr>
      <vt:lpstr>CF_Charge</vt:lpstr>
      <vt:lpstr>CL_Charge</vt:lpstr>
      <vt:lpstr>CR_Charge</vt:lpstr>
      <vt:lpstr>CSI</vt:lpstr>
      <vt:lpstr>CSI_Low</vt:lpstr>
      <vt:lpstr>DF_Charge</vt:lpstr>
      <vt:lpstr>EPTT_LH_Value</vt:lpstr>
      <vt:lpstr>EPTT_VALUE</vt:lpstr>
      <vt:lpstr>FT_BCharge</vt:lpstr>
      <vt:lpstr>HF_Charge</vt:lpstr>
      <vt:lpstr>HL_Charge</vt:lpstr>
      <vt:lpstr>HR_Charge</vt:lpstr>
      <vt:lpstr>Lease_L</vt:lpstr>
      <vt:lpstr>LTT_DUE2019</vt:lpstr>
      <vt:lpstr>LTT_LH_Value</vt:lpstr>
      <vt:lpstr>LTT_TMAIN</vt:lpstr>
      <vt:lpstr>LTT_TSUB</vt:lpstr>
      <vt:lpstr>LTT_VALUE</vt:lpstr>
      <vt:lpstr>Static!Print_Area</vt:lpstr>
      <vt:lpstr>RF_Charge</vt:lpstr>
      <vt:lpstr>RL_Charge</vt:lpstr>
      <vt:lpstr>S_Table</vt:lpstr>
      <vt:lpstr>SchgAmt</vt:lpstr>
      <vt:lpstr>SI_CO</vt:lpstr>
      <vt:lpstr>SR_BCharge</vt:lpstr>
      <vt:lpstr>SR_Charge</vt:lpstr>
      <vt:lpstr>STEP3A</vt:lpstr>
      <vt:lpstr>STEP3B</vt:lpstr>
      <vt:lpstr>TO_CO</vt:lpstr>
      <vt:lpstr>TO_FTB</vt:lpstr>
      <vt:lpstr>TO_SR</vt:lpstr>
      <vt:lpstr>TOO</vt:lpstr>
      <vt:lpstr>TOTAL_DUE</vt:lpstr>
      <vt:lpstr>Trans_First</vt:lpstr>
      <vt:lpstr>Trans_Type</vt:lpstr>
      <vt:lpstr>truefalse</vt:lpstr>
      <vt:lpstr>TT_Charitable</vt:lpstr>
      <vt:lpstr>TT_Commercial</vt:lpstr>
      <vt:lpstr>TT_Main</vt:lpstr>
      <vt:lpstr>TT_Standard</vt:lpstr>
      <vt:lpstr>WARN_1</vt:lpstr>
      <vt:lpstr>WARN_3</vt:lpstr>
      <vt:lpstr>WARN_CSI_LOW</vt:lpstr>
      <vt:lpstr>Warn_FTBCap</vt:lpstr>
      <vt:lpstr>Warn_FTBTaper</vt:lpstr>
      <vt:lpstr>Warn_PropVal</vt:lpstr>
      <vt:lpstr>Warn_Total</vt:lpstr>
      <vt:lpstr>Warn_Trans</vt:lpstr>
      <vt:lpstr>Warn_X</vt:lpstr>
      <vt:lpstr>YesNo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Comptroller of Taxes</dc:creator>
  <cp:lastModifiedBy>Heather Morgan</cp:lastModifiedBy>
  <cp:lastPrinted>2018-12-20T09:15:41Z</cp:lastPrinted>
  <dcterms:created xsi:type="dcterms:W3CDTF">2012-09-12T14:22:44Z</dcterms:created>
  <dcterms:modified xsi:type="dcterms:W3CDTF">2022-12-19T10:19:33Z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ALUE" linkTarget="PROP_VALUE">
    <vt:lpwstr>#REF!</vt:lpwstr>
  </property>
  <property fmtid="{D5CDD505-2E9C-101B-9397-08002B2CF9AE}" pid="3" name="ContentTypeId">
    <vt:lpwstr>0x0101008BA73D3394C66B42AFDD494ADBC50D74004E480268BE61764C950B62616F270E0A</vt:lpwstr>
  </property>
</Properties>
</file>