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codeName="ThisWorkbook" defaultThemeVersion="124226"/>
  <mc:AlternateContent xmlns:mc="http://schemas.openxmlformats.org/markup-compatibility/2006">
    <mc:Choice Requires="x15">
      <x15ac:absPath xmlns:x15ac="http://schemas.microsoft.com/office/spreadsheetml/2010/11/ac" url="\\ois\sojdata\ITAXData\Revenue Policy\3 Tax Types\4 Land Taxes\Stamp Duty\Amd 22 (Higher rate Buy-to-let 2nd and Holiday homes)\Operations\"/>
    </mc:Choice>
  </mc:AlternateContent>
  <xr:revisionPtr revIDLastSave="0" documentId="13_ncr:1_{D52339F9-E932-4667-9295-7AF8EF9EA78E}" xr6:coauthVersionLast="47" xr6:coauthVersionMax="47" xr10:uidLastSave="{00000000-0000-0000-0000-000000000000}"/>
  <bookViews>
    <workbookView xWindow="2265" yWindow="450" windowWidth="21480" windowHeight="14310" xr2:uid="{00000000-000D-0000-FFFF-FFFF00000000}"/>
  </bookViews>
  <sheets>
    <sheet name="LTT" sheetId="1" r:id="rId1"/>
    <sheet name="Static" sheetId="4" state="hidden" r:id="rId2"/>
  </sheets>
  <definedNames>
    <definedName name="CR_Charge">Static!$H$68</definedName>
    <definedName name="CSI">Static!$L$4</definedName>
    <definedName name="CSI_Low">Static!$B$53</definedName>
    <definedName name="FT_BCharge">Static!$C$39</definedName>
    <definedName name="FT_Chg_Base">Static!$C$47</definedName>
    <definedName name="FT_Table">Static!$A$41:$G$43</definedName>
    <definedName name="FTB_Charge">Static!$H$44</definedName>
    <definedName name="FTB_Thresh">Static!$A$47</definedName>
    <definedName name="FTB_Thresh2">Static!$B$47</definedName>
    <definedName name="HR_charge">Static!$H$85</definedName>
    <definedName name="LTT_DUE2019">Static!$L$30</definedName>
    <definedName name="LTT_TMAIN">LTT!$D$4</definedName>
    <definedName name="LTT_TSUB">LTT!$D$7</definedName>
    <definedName name="LTT_VALUE">LTT!$D$10</definedName>
    <definedName name="_xlnm.Print_Area" localSheetId="1">Static!$A$1:$R$50</definedName>
    <definedName name="PROP_VALUE">LTT!$D$12</definedName>
    <definedName name="RMEB">Static!$B$14</definedName>
    <definedName name="S_Chg_Min">Static!$D$50</definedName>
    <definedName name="S_Chg_Min_11">Static!#REF!</definedName>
    <definedName name="S_Chg_Rate">Static!$C$50</definedName>
    <definedName name="S_R_Chg">Static!$B$50</definedName>
    <definedName name="S_Table">Static!$A$24:$G$35</definedName>
    <definedName name="SchgAmt">Static!$L$36</definedName>
    <definedName name="SI_CO">Static!$E$15</definedName>
    <definedName name="SR_BCharge">Static!$C$22</definedName>
    <definedName name="SR_Charge">Static!$H$36</definedName>
    <definedName name="STEP3A">Static!$M$29</definedName>
    <definedName name="STEP3B">Static!$M$31</definedName>
    <definedName name="TO_CO">Static!$E$8</definedName>
    <definedName name="TO_DECD">Static!$E$9</definedName>
    <definedName name="TO_FTB">Static!$E$7</definedName>
    <definedName name="TO_SJ_MARR">Static!$E$10</definedName>
    <definedName name="TO_SR">Static!$E$4</definedName>
    <definedName name="TOO">Static!$L$3</definedName>
    <definedName name="TOTAL_DUE">Static!$L$33</definedName>
    <definedName name="Trans_First">Static!$L$2:$N$4</definedName>
    <definedName name="Trans_Type">Static!$H$2:$H$3</definedName>
    <definedName name="TT_Charitable">Static!$B$8</definedName>
    <definedName name="TT_Decd">Static!$B$9</definedName>
    <definedName name="TT_FTB2">Static!$B$13</definedName>
    <definedName name="TT_Main">Static!$L$3:$L$4</definedName>
    <definedName name="TT_Married">Static!$B$10</definedName>
    <definedName name="TT_SJOTHER">Static!$B$11</definedName>
    <definedName name="TT_Standard">Static!$B$4</definedName>
    <definedName name="WARN_1">Static!$M$24</definedName>
    <definedName name="WARN_2">Static!$M$23</definedName>
    <definedName name="WARN_CSI_LOW">Static!$M$19</definedName>
    <definedName name="Warn_FTBCap">Static!$M$17</definedName>
    <definedName name="Warn_FTBTaper">Static!$M$20</definedName>
    <definedName name="Warn_PropVal">Static!$M$21</definedName>
    <definedName name="Warn_Total">Static!$M$16</definedName>
    <definedName name="Warn_Trans">Static!$M$18</definedName>
    <definedName name="YesNo">Static!$H$8:$H$9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23" i="4" l="1"/>
  <c r="M29" i="4"/>
  <c r="M17" i="4"/>
  <c r="M19" i="4"/>
  <c r="M20" i="4"/>
  <c r="H83" i="4"/>
  <c r="E83" i="4"/>
  <c r="H82" i="4"/>
  <c r="E82" i="4"/>
  <c r="H81" i="4"/>
  <c r="E81" i="4"/>
  <c r="H80" i="4"/>
  <c r="E80" i="4"/>
  <c r="H79" i="4"/>
  <c r="E79" i="4"/>
  <c r="H78" i="4"/>
  <c r="E78" i="4"/>
  <c r="H77" i="4"/>
  <c r="E77" i="4"/>
  <c r="H76" i="4"/>
  <c r="E76" i="4"/>
  <c r="H75" i="4"/>
  <c r="E75" i="4"/>
  <c r="H74" i="4"/>
  <c r="H73" i="4"/>
  <c r="D5" i="4"/>
  <c r="H66" i="4"/>
  <c r="E66" i="4"/>
  <c r="H65" i="4"/>
  <c r="E65" i="4"/>
  <c r="H64" i="4"/>
  <c r="E64" i="4"/>
  <c r="H63" i="4"/>
  <c r="E63" i="4"/>
  <c r="E62" i="4"/>
  <c r="H62" i="4" s="1"/>
  <c r="H61" i="4"/>
  <c r="E61" i="4"/>
  <c r="H60" i="4"/>
  <c r="E60" i="4"/>
  <c r="H59" i="4"/>
  <c r="H58" i="4"/>
  <c r="D6" i="4"/>
  <c r="E27" i="4"/>
  <c r="E28" i="4"/>
  <c r="E29" i="4"/>
  <c r="E30" i="4"/>
  <c r="E31" i="4"/>
  <c r="E32" i="4"/>
  <c r="E33" i="4"/>
  <c r="E34" i="4"/>
  <c r="E26" i="4"/>
  <c r="H85" i="4" l="1"/>
  <c r="E5" i="4" s="1"/>
  <c r="H68" i="4"/>
  <c r="E6" i="4" s="1"/>
  <c r="G50" i="4"/>
  <c r="G52" i="4" s="1"/>
  <c r="B10" i="1" l="1"/>
  <c r="M31" i="4"/>
  <c r="B12" i="1" s="1"/>
  <c r="L27" i="4" l="1"/>
  <c r="D14" i="1"/>
  <c r="M24" i="4"/>
  <c r="D9" i="1" l="1"/>
  <c r="H42" i="4" l="1"/>
  <c r="D7" i="4"/>
  <c r="D8" i="4"/>
  <c r="D9" i="4"/>
  <c r="D10" i="4"/>
  <c r="D11" i="4"/>
  <c r="D12" i="4"/>
  <c r="D13" i="4"/>
  <c r="D15" i="4"/>
  <c r="D14" i="4"/>
  <c r="D4" i="4"/>
  <c r="H25" i="4"/>
  <c r="H26" i="4"/>
  <c r="H32" i="4"/>
  <c r="H33" i="4"/>
  <c r="H34" i="4"/>
  <c r="H24" i="4"/>
  <c r="E12" i="4" l="1"/>
  <c r="E14" i="4"/>
  <c r="H31" i="4" l="1"/>
  <c r="H30" i="4"/>
  <c r="H29" i="4"/>
  <c r="H28" i="4"/>
  <c r="H27" i="4"/>
  <c r="H36" i="4" l="1"/>
  <c r="E13" i="4"/>
  <c r="H43" i="4" l="1"/>
  <c r="H44" i="4" s="1"/>
  <c r="E7" i="4" s="1"/>
  <c r="E4" i="4"/>
  <c r="E11" i="4"/>
  <c r="L30" i="4" l="1"/>
  <c r="D17" i="1" s="1"/>
  <c r="L36" i="4" l="1"/>
  <c r="D19" i="1" s="1"/>
  <c r="L33" i="4" s="1"/>
  <c r="D21" i="1" s="1"/>
</calcChain>
</file>

<file path=xl/sharedStrings.xml><?xml version="1.0" encoding="utf-8"?>
<sst xmlns="http://schemas.openxmlformats.org/spreadsheetml/2006/main" count="175" uniqueCount="88">
  <si>
    <t>Transfer of Ownership</t>
  </si>
  <si>
    <t>No</t>
  </si>
  <si>
    <t>Yes</t>
  </si>
  <si>
    <t>Surcharge</t>
  </si>
  <si>
    <t>Standard Rate</t>
  </si>
  <si>
    <t>First Time Buyer</t>
  </si>
  <si>
    <t>Secured Party in relation to a Charitable Occupier</t>
  </si>
  <si>
    <t>Re mortgage existing borrowing</t>
  </si>
  <si>
    <t>Charitable Occupier</t>
  </si>
  <si>
    <t>Devolution of deceased person's estate</t>
  </si>
  <si>
    <t>Sole ownership into joint ownership or joint ownership into sole ownership: -Matrimonial</t>
  </si>
  <si>
    <t>Sole ownership into joint ownership or joint ownership into sole ownership: -Other</t>
  </si>
  <si>
    <t>Creation of Security Interest</t>
  </si>
  <si>
    <t>First Time Buyer Threshold</t>
  </si>
  <si>
    <t>Charge</t>
  </si>
  <si>
    <t>Rate / £100</t>
  </si>
  <si>
    <t>Minimum</t>
  </si>
  <si>
    <t>Registration of Charge</t>
  </si>
  <si>
    <t>Basic Charge</t>
  </si>
  <si>
    <t>Min</t>
  </si>
  <si>
    <t>Max</t>
  </si>
  <si>
    <t>Band</t>
  </si>
  <si>
    <t>Amount</t>
  </si>
  <si>
    <t>A</t>
  </si>
  <si>
    <t>B</t>
  </si>
  <si>
    <t>C</t>
  </si>
  <si>
    <t>D</t>
  </si>
  <si>
    <t>E</t>
  </si>
  <si>
    <t>F</t>
  </si>
  <si>
    <t>G</t>
  </si>
  <si>
    <t>H</t>
  </si>
  <si>
    <t>Tax</t>
  </si>
  <si>
    <t>Unable to calculate</t>
  </si>
  <si>
    <t>Warnings</t>
  </si>
  <si>
    <t>Step 4</t>
  </si>
  <si>
    <t>Step 1</t>
  </si>
  <si>
    <t>Step 2</t>
  </si>
  <si>
    <t>Step 3</t>
  </si>
  <si>
    <t>Please select…..</t>
  </si>
  <si>
    <t>Please select correct transaction above</t>
  </si>
  <si>
    <t>Standard</t>
  </si>
  <si>
    <t>First Time</t>
  </si>
  <si>
    <t>I</t>
  </si>
  <si>
    <t>J</t>
  </si>
  <si>
    <t>First Time Buyer Taper Threshold</t>
  </si>
  <si>
    <t>FTB_Charge</t>
  </si>
  <si>
    <t>SR_Charge</t>
  </si>
  <si>
    <t>Residential property not exceeding 700K</t>
  </si>
  <si>
    <t>FTB Base</t>
  </si>
  <si>
    <t>check can be a decimal</t>
  </si>
  <si>
    <t>CSI Registration of Charge</t>
  </si>
  <si>
    <t>CSI S/Rate</t>
  </si>
  <si>
    <t>CSI Charge under £700k</t>
  </si>
  <si>
    <t>done check no rounding</t>
  </si>
  <si>
    <t>Max Value</t>
  </si>
  <si>
    <t>CSI Charge Lower</t>
  </si>
  <si>
    <t>Fixed</t>
  </si>
  <si>
    <t>2019 et seq</t>
  </si>
  <si>
    <t>static!$b$3</t>
  </si>
  <si>
    <t>static!$b$3:$c$3</t>
  </si>
  <si>
    <t>Done same as Standard CSI but only on excess of borrowing. Handled by note in red on screen</t>
  </si>
  <si>
    <t>done - check rounding of £100 - seems OK</t>
  </si>
  <si>
    <t>Additional Warnings</t>
  </si>
  <si>
    <t>LTT_Value</t>
  </si>
  <si>
    <t>Total Due</t>
  </si>
  <si>
    <t>Step 3 A</t>
  </si>
  <si>
    <t>Step 3 B</t>
  </si>
  <si>
    <t>Caution - Value of property less than amount being secured.</t>
  </si>
  <si>
    <t>Removed from calculator - refer PB</t>
  </si>
  <si>
    <t>Using Standard, however note: "The “value of the transaction” is either: 1) the consideration paid; or 2) where ½ the value of the land exceeds the consideration, ½ the value of the land.
The rate of LTT to be applied is based on the “value of the transaction”  
"</t>
  </si>
  <si>
    <t>Commerical Rate</t>
  </si>
  <si>
    <t>static!$b$4:$b$10</t>
  </si>
  <si>
    <t>static!$b$4:$c$10</t>
  </si>
  <si>
    <t>static!$b$11:$b$13</t>
  </si>
  <si>
    <t>static!$b$11:$c$13</t>
  </si>
  <si>
    <t>Commercial Rate</t>
  </si>
  <si>
    <t>Commercial</t>
  </si>
  <si>
    <t>Higher rate</t>
  </si>
  <si>
    <t>static!$b$12:$b$14</t>
  </si>
  <si>
    <t>static!$b$12:$c$14</t>
  </si>
  <si>
    <t>Higher</t>
  </si>
  <si>
    <r>
      <t>Land Transaction Tax Calculator</t>
    </r>
    <r>
      <rPr>
        <b/>
        <sz val="11"/>
        <color indexed="55"/>
        <rFont val="Calibri"/>
        <family val="2"/>
      </rPr>
      <t xml:space="preserve">  (Rates correct as at 1st January 2024)</t>
    </r>
  </si>
  <si>
    <t>Please select a transaction type</t>
  </si>
  <si>
    <t>Is surcharge due?</t>
  </si>
  <si>
    <t>Land Transaction Tax due</t>
  </si>
  <si>
    <t>Total amount due</t>
  </si>
  <si>
    <t>Select transaction type</t>
  </si>
  <si>
    <t>Select transaction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</si>
</sst>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
    <numFmt numFmtId="165" formatCode="0.0%"/>
  </numFmts>
  <fonts count="18" x14ac:knownFonts="1">
    <font>
      <sz val="11"/>
      <color theme="1"/>
      <name val="Calibri"/>
      <family val="2"/>
      <scheme val="minor"/>
    </font>
    <font>
      <sz val="10"/>
      <name val="Arial"/>
      <family val="2"/>
    </font>
    <font>
      <b/>
      <sz val="10"/>
      <name val="Arial"/>
      <family val="2"/>
    </font>
    <font>
      <b/>
      <sz val="11"/>
      <color indexed="55"/>
      <name val="Calibri"/>
      <family val="2"/>
    </font>
    <font>
      <b/>
      <sz val="11"/>
      <color theme="1"/>
      <name val="Calibri"/>
      <family val="2"/>
      <scheme val="minor"/>
    </font>
    <font>
      <b/>
      <sz val="18"/>
      <color theme="1"/>
      <name val="Calibri"/>
      <family val="2"/>
      <scheme val="minor"/>
    </font>
    <font>
      <sz val="18"/>
      <color theme="1"/>
      <name val="Calibri"/>
      <family val="2"/>
      <scheme val="minor"/>
    </font>
    <font>
      <sz val="11"/>
      <color theme="0" tint="-0.499984740745262"/>
      <name val="Calibri"/>
      <family val="2"/>
      <scheme val="minor"/>
    </font>
    <font>
      <b/>
      <u/>
      <sz val="18"/>
      <color theme="1"/>
      <name val="Calibri"/>
      <family val="2"/>
      <scheme val="minor"/>
    </font>
    <font>
      <b/>
      <sz val="11"/>
      <color rgb="FFFF0000"/>
      <name val="Calibri"/>
      <family val="2"/>
      <scheme val="minor"/>
    </font>
    <font>
      <sz val="11"/>
      <color rgb="FF3F3F76"/>
      <name val="Calibri"/>
      <family val="2"/>
      <scheme val="minor"/>
    </font>
    <font>
      <b/>
      <sz val="11"/>
      <color rgb="FFFA7D00"/>
      <name val="Calibri"/>
      <family val="2"/>
      <scheme val="minor"/>
    </font>
    <font>
      <sz val="11"/>
      <color rgb="FFFF0000"/>
      <name val="Calibri"/>
      <family val="2"/>
      <scheme val="minor"/>
    </font>
    <font>
      <sz val="11"/>
      <color rgb="FF9C6500"/>
      <name val="Calibri"/>
      <family val="2"/>
      <scheme val="minor"/>
    </font>
    <font>
      <sz val="11"/>
      <color theme="1"/>
      <name val="Calibri"/>
      <family val="2"/>
      <scheme val="minor"/>
    </font>
    <font>
      <sz val="10"/>
      <name val="Calibri"/>
      <family val="2"/>
      <scheme val="minor"/>
    </font>
    <font>
      <b/>
      <sz val="10"/>
      <name val="Calibri"/>
      <family val="2"/>
      <scheme val="minor"/>
    </font>
    <font>
      <sz val="11"/>
      <name val="Calibri"/>
      <family val="2"/>
      <scheme val="minor"/>
    </font>
  </fonts>
  <fills count="7">
    <fill>
      <patternFill patternType="none"/>
    </fill>
    <fill>
      <patternFill patternType="gray125"/>
    </fill>
    <fill>
      <patternFill patternType="solid">
        <fgColor theme="0" tint="-0.249977111117893"/>
        <bgColor indexed="64"/>
      </patternFill>
    </fill>
    <fill>
      <patternFill patternType="solid">
        <fgColor rgb="FFFFC000"/>
        <bgColor indexed="64"/>
      </patternFill>
    </fill>
    <fill>
      <patternFill patternType="solid">
        <fgColor rgb="FFFFCC99"/>
      </patternFill>
    </fill>
    <fill>
      <patternFill patternType="solid">
        <fgColor rgb="FFF2F2F2"/>
      </patternFill>
    </fill>
    <fill>
      <patternFill patternType="solid">
        <fgColor rgb="FFFFEB9C"/>
      </patternFill>
    </fill>
  </fills>
  <borders count="12">
    <border>
      <left/>
      <right/>
      <top/>
      <bottom/>
      <diagonal/>
    </border>
    <border>
      <left style="thin">
        <color indexed="64"/>
      </left>
      <right style="thin">
        <color indexed="64"/>
      </right>
      <top style="thin">
        <color indexed="64"/>
      </top>
      <bottom style="thin">
        <color indexed="64"/>
      </bottom>
      <diagonal/>
    </border>
    <border>
      <left style="double">
        <color indexed="64"/>
      </left>
      <right style="double">
        <color indexed="64"/>
      </right>
      <top style="double">
        <color indexed="64"/>
      </top>
      <bottom style="double">
        <color indexed="64"/>
      </bottom>
      <diagonal/>
    </border>
    <border>
      <left style="thin">
        <color rgb="FF7F7F7F"/>
      </left>
      <right style="thin">
        <color rgb="FF7F7F7F"/>
      </right>
      <top style="thin">
        <color rgb="FF7F7F7F"/>
      </top>
      <bottom style="thin">
        <color rgb="FF7F7F7F"/>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7">
    <xf numFmtId="0" fontId="0" fillId="0" borderId="0"/>
    <xf numFmtId="0" fontId="1" fillId="0" borderId="0"/>
    <xf numFmtId="0" fontId="10" fillId="4" borderId="3" applyNumberFormat="0" applyAlignment="0" applyProtection="0"/>
    <xf numFmtId="0" fontId="11" fillId="5" borderId="3" applyNumberFormat="0" applyAlignment="0" applyProtection="0"/>
    <xf numFmtId="0" fontId="12" fillId="0" borderId="0" applyNumberFormat="0" applyFill="0" applyBorder="0" applyAlignment="0" applyProtection="0"/>
    <xf numFmtId="0" fontId="13" fillId="6" borderId="0" applyNumberFormat="0" applyBorder="0" applyAlignment="0" applyProtection="0"/>
    <xf numFmtId="9" fontId="14" fillId="0" borderId="0" applyFont="0" applyFill="0" applyBorder="0" applyAlignment="0" applyProtection="0"/>
  </cellStyleXfs>
  <cellXfs count="73">
    <xf numFmtId="0" fontId="0" fillId="0" borderId="0" xfId="0"/>
    <xf numFmtId="0" fontId="0" fillId="0" borderId="0" xfId="0" applyAlignment="1">
      <alignment horizontal="center" vertical="center"/>
    </xf>
    <xf numFmtId="0" fontId="0" fillId="0" borderId="0" xfId="0" applyAlignment="1">
      <alignment horizontal="center" vertical="center" wrapText="1"/>
    </xf>
    <xf numFmtId="164" fontId="0" fillId="2" borderId="0" xfId="0" applyNumberFormat="1" applyFill="1" applyAlignment="1" applyProtection="1">
      <alignment horizontal="center" vertical="center"/>
      <protection locked="0"/>
    </xf>
    <xf numFmtId="0" fontId="0" fillId="2" borderId="0" xfId="0" applyFill="1" applyAlignment="1" applyProtection="1">
      <alignment horizontal="center" vertical="center" wrapText="1"/>
      <protection locked="0"/>
    </xf>
    <xf numFmtId="0" fontId="0" fillId="2" borderId="0" xfId="0" applyFill="1" applyAlignment="1" applyProtection="1">
      <alignment horizontal="center" vertical="center"/>
      <protection locked="0"/>
    </xf>
    <xf numFmtId="164" fontId="4" fillId="0" borderId="1" xfId="0" applyNumberFormat="1" applyFont="1" applyBorder="1" applyAlignment="1">
      <alignment horizontal="center" vertical="center"/>
    </xf>
    <xf numFmtId="164" fontId="4" fillId="0" borderId="2" xfId="0" applyNumberFormat="1" applyFont="1" applyBorder="1" applyAlignment="1">
      <alignment horizontal="center" vertical="center" wrapText="1"/>
    </xf>
    <xf numFmtId="0" fontId="5" fillId="0" borderId="0" xfId="0" applyFont="1" applyAlignment="1">
      <alignment horizontal="left" vertical="center"/>
    </xf>
    <xf numFmtId="0" fontId="6" fillId="0" borderId="0" xfId="0" applyFont="1"/>
    <xf numFmtId="164" fontId="4" fillId="0" borderId="0" xfId="0" applyNumberFormat="1" applyFont="1" applyAlignment="1">
      <alignment horizontal="center" vertical="center"/>
    </xf>
    <xf numFmtId="0" fontId="7" fillId="0" borderId="0" xfId="0" applyFont="1" applyAlignment="1">
      <alignment horizontal="center" vertical="center"/>
    </xf>
    <xf numFmtId="0" fontId="4" fillId="0" borderId="0" xfId="0" applyFont="1" applyAlignment="1">
      <alignment horizontal="right" vertical="center"/>
    </xf>
    <xf numFmtId="0" fontId="4" fillId="0" borderId="0" xfId="0" applyFont="1" applyAlignment="1">
      <alignment horizontal="right" vertical="center" wrapText="1"/>
    </xf>
    <xf numFmtId="0" fontId="8" fillId="0" borderId="0" xfId="0" applyFont="1"/>
    <xf numFmtId="0" fontId="4" fillId="0" borderId="0" xfId="0" applyFont="1" applyAlignment="1">
      <alignment horizontal="center" vertical="center" wrapText="1"/>
    </xf>
    <xf numFmtId="0" fontId="4" fillId="0" borderId="0" xfId="0" applyFont="1" applyAlignment="1">
      <alignment horizontal="left" vertical="center"/>
    </xf>
    <xf numFmtId="0" fontId="9" fillId="0" borderId="0" xfId="0" applyFont="1" applyAlignment="1">
      <alignment horizontal="center" vertical="center" wrapText="1"/>
    </xf>
    <xf numFmtId="0" fontId="0" fillId="0" borderId="0" xfId="0" quotePrefix="1" applyAlignment="1">
      <alignment horizontal="left" vertical="center"/>
    </xf>
    <xf numFmtId="0" fontId="1" fillId="0" borderId="0" xfId="1" applyAlignment="1">
      <alignment wrapText="1"/>
    </xf>
    <xf numFmtId="0" fontId="1" fillId="0" borderId="0" xfId="1" applyAlignment="1">
      <alignment horizontal="center" wrapText="1"/>
    </xf>
    <xf numFmtId="0" fontId="1" fillId="2" borderId="0" xfId="1" applyFill="1" applyAlignment="1">
      <alignment wrapText="1"/>
    </xf>
    <xf numFmtId="0" fontId="0" fillId="0" borderId="0" xfId="0" applyAlignment="1">
      <alignment wrapText="1"/>
    </xf>
    <xf numFmtId="0" fontId="2" fillId="0" borderId="0" xfId="1" applyFont="1" applyAlignment="1">
      <alignment wrapText="1"/>
    </xf>
    <xf numFmtId="0" fontId="0" fillId="3" borderId="0" xfId="0" applyFill="1" applyAlignment="1">
      <alignment wrapText="1"/>
    </xf>
    <xf numFmtId="0" fontId="2" fillId="0" borderId="0" xfId="1" applyFont="1" applyAlignment="1">
      <alignment horizontal="right"/>
    </xf>
    <xf numFmtId="0" fontId="0" fillId="0" borderId="0" xfId="0" applyAlignment="1">
      <alignment horizontal="right" wrapText="1"/>
    </xf>
    <xf numFmtId="0" fontId="1" fillId="0" borderId="0" xfId="1" applyAlignment="1">
      <alignment horizontal="right" wrapText="1"/>
    </xf>
    <xf numFmtId="0" fontId="11" fillId="5" borderId="3" xfId="3" applyAlignment="1">
      <alignment horizontal="right" wrapText="1"/>
    </xf>
    <xf numFmtId="0" fontId="10" fillId="4" borderId="3" xfId="2" applyAlignment="1">
      <alignment horizontal="right" wrapText="1"/>
    </xf>
    <xf numFmtId="0" fontId="4" fillId="0" borderId="0" xfId="0" applyFont="1"/>
    <xf numFmtId="0" fontId="1" fillId="0" borderId="0" xfId="1"/>
    <xf numFmtId="0" fontId="12" fillId="0" borderId="0" xfId="4" applyAlignment="1"/>
    <xf numFmtId="0" fontId="12" fillId="0" borderId="0" xfId="4" applyAlignment="1">
      <alignment horizontal="left"/>
    </xf>
    <xf numFmtId="0" fontId="12" fillId="0" borderId="0" xfId="4" applyAlignment="1">
      <alignment horizontal="center" wrapText="1"/>
    </xf>
    <xf numFmtId="0" fontId="1" fillId="0" borderId="4" xfId="1" applyBorder="1" applyAlignment="1">
      <alignment wrapText="1"/>
    </xf>
    <xf numFmtId="0" fontId="1" fillId="0" borderId="5" xfId="1" applyBorder="1" applyAlignment="1">
      <alignment wrapText="1"/>
    </xf>
    <xf numFmtId="0" fontId="1" fillId="0" borderId="5" xfId="1" applyBorder="1" applyAlignment="1">
      <alignment horizontal="center" wrapText="1"/>
    </xf>
    <xf numFmtId="0" fontId="1" fillId="0" borderId="5" xfId="1" applyBorder="1"/>
    <xf numFmtId="0" fontId="1" fillId="0" borderId="6" xfId="1" applyBorder="1" applyAlignment="1">
      <alignment wrapText="1"/>
    </xf>
    <xf numFmtId="0" fontId="2" fillId="0" borderId="7" xfId="1" applyFont="1" applyBorder="1" applyAlignment="1">
      <alignment wrapText="1"/>
    </xf>
    <xf numFmtId="0" fontId="1" fillId="0" borderId="8" xfId="1" applyBorder="1" applyAlignment="1">
      <alignment wrapText="1"/>
    </xf>
    <xf numFmtId="0" fontId="1" fillId="0" borderId="7" xfId="1" applyBorder="1" applyAlignment="1">
      <alignment wrapText="1"/>
    </xf>
    <xf numFmtId="0" fontId="2" fillId="0" borderId="8" xfId="1" applyFont="1" applyBorder="1" applyAlignment="1">
      <alignment wrapText="1"/>
    </xf>
    <xf numFmtId="0" fontId="1" fillId="0" borderId="9" xfId="1" applyBorder="1" applyAlignment="1">
      <alignment wrapText="1"/>
    </xf>
    <xf numFmtId="0" fontId="1" fillId="0" borderId="10" xfId="1" applyBorder="1" applyAlignment="1">
      <alignment wrapText="1"/>
    </xf>
    <xf numFmtId="0" fontId="1" fillId="0" borderId="10" xfId="1" applyBorder="1" applyAlignment="1">
      <alignment horizontal="center" wrapText="1"/>
    </xf>
    <xf numFmtId="0" fontId="1" fillId="0" borderId="10" xfId="1" applyBorder="1"/>
    <xf numFmtId="0" fontId="2" fillId="0" borderId="10" xfId="1" applyFont="1" applyBorder="1" applyAlignment="1">
      <alignment horizontal="right"/>
    </xf>
    <xf numFmtId="0" fontId="2" fillId="0" borderId="11" xfId="1" applyFont="1" applyBorder="1" applyAlignment="1">
      <alignment wrapText="1"/>
    </xf>
    <xf numFmtId="0" fontId="1" fillId="0" borderId="0" xfId="1" applyAlignment="1">
      <alignment horizontal="center"/>
    </xf>
    <xf numFmtId="0" fontId="0" fillId="0" borderId="7" xfId="0" applyBorder="1" applyAlignment="1">
      <alignment wrapText="1"/>
    </xf>
    <xf numFmtId="3" fontId="0" fillId="0" borderId="9" xfId="0" applyNumberFormat="1" applyBorder="1" applyAlignment="1">
      <alignment wrapText="1"/>
    </xf>
    <xf numFmtId="0" fontId="0" fillId="0" borderId="10" xfId="0" applyBorder="1" applyAlignment="1">
      <alignment wrapText="1"/>
    </xf>
    <xf numFmtId="0" fontId="1" fillId="0" borderId="11" xfId="1" applyBorder="1" applyAlignment="1">
      <alignment wrapText="1"/>
    </xf>
    <xf numFmtId="0" fontId="2" fillId="0" borderId="5" xfId="1" applyFont="1" applyBorder="1" applyAlignment="1">
      <alignment wrapText="1"/>
    </xf>
    <xf numFmtId="0" fontId="2" fillId="0" borderId="5" xfId="1" applyFont="1" applyBorder="1" applyAlignment="1">
      <alignment horizontal="center" wrapText="1"/>
    </xf>
    <xf numFmtId="0" fontId="2" fillId="0" borderId="5" xfId="1" applyFont="1" applyBorder="1"/>
    <xf numFmtId="0" fontId="1" fillId="0" borderId="6" xfId="1" applyBorder="1" applyAlignment="1">
      <alignment horizontal="center" wrapText="1"/>
    </xf>
    <xf numFmtId="0" fontId="2" fillId="0" borderId="9" xfId="1" applyFont="1" applyBorder="1" applyAlignment="1">
      <alignment wrapText="1"/>
    </xf>
    <xf numFmtId="0" fontId="2" fillId="0" borderId="10" xfId="1" applyFont="1" applyBorder="1" applyAlignment="1">
      <alignment horizontal="center" wrapText="1"/>
    </xf>
    <xf numFmtId="0" fontId="1" fillId="0" borderId="11" xfId="1" applyBorder="1" applyAlignment="1">
      <alignment horizontal="center" wrapText="1"/>
    </xf>
    <xf numFmtId="0" fontId="2" fillId="0" borderId="4" xfId="1" applyFont="1" applyBorder="1" applyAlignment="1">
      <alignment wrapText="1"/>
    </xf>
    <xf numFmtId="164" fontId="0" fillId="0" borderId="0" xfId="0" applyNumberFormat="1" applyAlignment="1">
      <alignment horizontal="center" vertical="center"/>
    </xf>
    <xf numFmtId="0" fontId="2" fillId="0" borderId="0" xfId="1" applyFont="1" applyAlignment="1">
      <alignment horizontal="center" wrapText="1"/>
    </xf>
    <xf numFmtId="0" fontId="11" fillId="5" borderId="3" xfId="3" applyAlignment="1">
      <alignment wrapText="1"/>
    </xf>
    <xf numFmtId="0" fontId="13" fillId="6" borderId="0" xfId="5" applyAlignment="1">
      <alignment wrapText="1"/>
    </xf>
    <xf numFmtId="0" fontId="11" fillId="5" borderId="3" xfId="3" applyAlignment="1">
      <alignment horizontal="center" wrapText="1"/>
    </xf>
    <xf numFmtId="2" fontId="1" fillId="0" borderId="7" xfId="1" applyNumberFormat="1" applyBorder="1" applyAlignment="1">
      <alignment wrapText="1"/>
    </xf>
    <xf numFmtId="165" fontId="0" fillId="0" borderId="0" xfId="6" applyNumberFormat="1" applyFont="1" applyAlignment="1">
      <alignment horizontal="center" vertical="center"/>
    </xf>
    <xf numFmtId="0" fontId="15" fillId="0" borderId="0" xfId="1" applyFont="1" applyAlignment="1">
      <alignment horizontal="left"/>
    </xf>
    <xf numFmtId="0" fontId="16" fillId="0" borderId="0" xfId="1" applyFont="1" applyAlignment="1">
      <alignment horizontal="center" wrapText="1"/>
    </xf>
    <xf numFmtId="0" fontId="17" fillId="0" borderId="0" xfId="1" applyFont="1" applyAlignment="1">
      <alignment horizontal="left"/>
    </xf>
  </cellXfs>
  <cellStyles count="7">
    <cellStyle name="Calculation" xfId="3" builtinId="22"/>
    <cellStyle name="Input" xfId="2" builtinId="20"/>
    <cellStyle name="Neutral" xfId="5" builtinId="28"/>
    <cellStyle name="Normal" xfId="0" builtinId="0"/>
    <cellStyle name="Normal 2" xfId="1" xr:uid="{00000000-0005-0000-0000-000004000000}"/>
    <cellStyle name="Percent" xfId="6" builtinId="5"/>
    <cellStyle name="Warning Text" xfId="4" builtinId="11"/>
  </cellStyles>
  <dxfs count="3">
    <dxf>
      <font>
        <color theme="0"/>
      </font>
      <fill>
        <patternFill>
          <bgColor theme="0"/>
        </patternFill>
      </fill>
    </dxf>
    <dxf>
      <font>
        <color theme="0"/>
      </font>
      <fill>
        <patternFill>
          <bgColor theme="0"/>
        </patternFill>
      </fill>
    </dxf>
    <dxf>
      <font>
        <b/>
        <i val="0"/>
      </font>
      <fill>
        <patternFill>
          <bgColor rgb="FFFF0000"/>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4</xdr:col>
      <xdr:colOff>314324</xdr:colOff>
      <xdr:row>0</xdr:row>
      <xdr:rowOff>133350</xdr:rowOff>
    </xdr:from>
    <xdr:to>
      <xdr:col>6</xdr:col>
      <xdr:colOff>295275</xdr:colOff>
      <xdr:row>25</xdr:row>
      <xdr:rowOff>104775</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6734174" y="133350"/>
          <a:ext cx="2619376" cy="5943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GB" sz="1100" b="1" u="sng">
              <a:solidFill>
                <a:schemeClr val="dk1"/>
              </a:solidFill>
              <a:effectLst/>
              <a:latin typeface="+mn-lt"/>
              <a:ea typeface="+mn-ea"/>
              <a:cs typeface="+mn-cs"/>
            </a:rPr>
            <a:t>Instructions</a:t>
          </a:r>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 </a:t>
          </a:r>
        </a:p>
        <a:p>
          <a:r>
            <a:rPr lang="en-GB" sz="1100" b="1">
              <a:solidFill>
                <a:schemeClr val="dk1"/>
              </a:solidFill>
              <a:effectLst/>
              <a:latin typeface="+mn-lt"/>
              <a:ea typeface="+mn-ea"/>
              <a:cs typeface="+mn-cs"/>
            </a:rPr>
            <a:t>Step 1 </a:t>
          </a:r>
          <a:r>
            <a:rPr lang="en-GB" sz="1100">
              <a:solidFill>
                <a:schemeClr val="dk1"/>
              </a:solidFill>
              <a:effectLst/>
              <a:latin typeface="+mn-lt"/>
              <a:ea typeface="+mn-ea"/>
              <a:cs typeface="+mn-cs"/>
            </a:rPr>
            <a:t>- Select from the drop down box whether transfer of ownership or creation of security interest.</a:t>
          </a:r>
        </a:p>
        <a:p>
          <a:r>
            <a:rPr lang="en-GB" sz="1100">
              <a:solidFill>
                <a:schemeClr val="dk1"/>
              </a:solidFill>
              <a:effectLst/>
              <a:latin typeface="+mn-lt"/>
              <a:ea typeface="+mn-ea"/>
              <a:cs typeface="+mn-cs"/>
            </a:rPr>
            <a:t> </a:t>
          </a:r>
        </a:p>
        <a:p>
          <a:pPr marL="0" marR="0" indent="0" defTabSz="914400" eaLnBrk="1" fontAlgn="auto" latinLnBrk="0" hangingPunct="1">
            <a:lnSpc>
              <a:spcPct val="100000"/>
            </a:lnSpc>
            <a:spcBef>
              <a:spcPts val="0"/>
            </a:spcBef>
            <a:spcAft>
              <a:spcPts val="0"/>
            </a:spcAft>
            <a:buClrTx/>
            <a:buSzTx/>
            <a:buFontTx/>
            <a:buNone/>
            <a:tabLst/>
            <a:defRPr/>
          </a:pPr>
          <a:r>
            <a:rPr lang="en-GB" sz="1100" b="1">
              <a:solidFill>
                <a:schemeClr val="dk1"/>
              </a:solidFill>
              <a:effectLst/>
              <a:latin typeface="+mn-lt"/>
              <a:ea typeface="+mn-ea"/>
              <a:cs typeface="+mn-cs"/>
            </a:rPr>
            <a:t>Step 2 </a:t>
          </a:r>
          <a:r>
            <a:rPr lang="en-GB" sz="1100">
              <a:solidFill>
                <a:schemeClr val="dk1"/>
              </a:solidFill>
              <a:effectLst/>
              <a:latin typeface="+mn-lt"/>
              <a:ea typeface="+mn-ea"/>
              <a:cs typeface="+mn-cs"/>
            </a:rPr>
            <a:t>- Select from drop down box</a:t>
          </a:r>
          <a:r>
            <a:rPr lang="en-GB" sz="1100" baseline="0">
              <a:solidFill>
                <a:schemeClr val="dk1"/>
              </a:solidFill>
              <a:effectLst/>
              <a:latin typeface="+mn-lt"/>
              <a:ea typeface="+mn-ea"/>
              <a:cs typeface="+mn-cs"/>
            </a:rPr>
            <a:t> the </a:t>
          </a:r>
          <a:r>
            <a:rPr lang="en-GB" sz="1100">
              <a:solidFill>
                <a:schemeClr val="dk1"/>
              </a:solidFill>
              <a:effectLst/>
              <a:latin typeface="+mn-lt"/>
              <a:ea typeface="+mn-ea"/>
              <a:cs typeface="+mn-cs"/>
            </a:rPr>
            <a:t>transaction being made.  </a:t>
          </a:r>
          <a:endParaRPr lang="en-GB">
            <a:effectLst/>
          </a:endParaRPr>
        </a:p>
        <a:p>
          <a:pPr marL="0" marR="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r>
            <a:rPr lang="en-GB" sz="1100" b="1">
              <a:solidFill>
                <a:schemeClr val="dk1"/>
              </a:solidFill>
              <a:effectLst/>
              <a:latin typeface="+mn-lt"/>
              <a:ea typeface="+mn-ea"/>
              <a:cs typeface="+mn-cs"/>
            </a:rPr>
            <a:t>Step 3 </a:t>
          </a:r>
          <a:r>
            <a:rPr lang="en-GB" sz="1100">
              <a:solidFill>
                <a:schemeClr val="dk1"/>
              </a:solidFill>
              <a:effectLst/>
              <a:latin typeface="+mn-lt"/>
              <a:ea typeface="+mn-ea"/>
              <a:cs typeface="+mn-cs"/>
            </a:rPr>
            <a:t>- Enter the value of property applicable to LTT or amount being secured.</a:t>
          </a:r>
        </a:p>
        <a:p>
          <a:r>
            <a:rPr lang="en-GB" sz="1100">
              <a:solidFill>
                <a:schemeClr val="dk1"/>
              </a:solidFill>
              <a:effectLst/>
              <a:latin typeface="+mn-lt"/>
              <a:ea typeface="+mn-ea"/>
              <a:cs typeface="+mn-cs"/>
            </a:rPr>
            <a:t> </a:t>
          </a:r>
        </a:p>
        <a:p>
          <a:r>
            <a:rPr lang="en-GB" sz="1100" b="1">
              <a:solidFill>
                <a:schemeClr val="dk1"/>
              </a:solidFill>
              <a:effectLst/>
              <a:latin typeface="+mn-lt"/>
              <a:ea typeface="+mn-ea"/>
              <a:cs typeface="+mn-cs"/>
            </a:rPr>
            <a:t>Step 4 </a:t>
          </a:r>
          <a:r>
            <a:rPr lang="en-GB" sz="1100">
              <a:solidFill>
                <a:schemeClr val="dk1"/>
              </a:solidFill>
              <a:effectLst/>
              <a:latin typeface="+mn-lt"/>
              <a:ea typeface="+mn-ea"/>
              <a:cs typeface="+mn-cs"/>
            </a:rPr>
            <a:t>- Select from drop down box whether surcharge is due. </a:t>
          </a:r>
        </a:p>
        <a:p>
          <a:pPr marL="0" marR="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  </a:t>
          </a:r>
          <a:endParaRPr lang="en-GB">
            <a:effectLst/>
          </a:endParaRPr>
        </a:p>
        <a:p>
          <a:pPr marL="0" marR="0" indent="0" defTabSz="914400" eaLnBrk="1" fontAlgn="auto" latinLnBrk="0" hangingPunct="1">
            <a:lnSpc>
              <a:spcPct val="100000"/>
            </a:lnSpc>
            <a:spcBef>
              <a:spcPts val="0"/>
            </a:spcBef>
            <a:spcAft>
              <a:spcPts val="0"/>
            </a:spcAft>
            <a:buClrTx/>
            <a:buSzTx/>
            <a:buFontTx/>
            <a:buNone/>
            <a:tabLst/>
            <a:defRPr/>
          </a:pPr>
          <a:r>
            <a:rPr lang="en-GB" b="1">
              <a:effectLst/>
            </a:rPr>
            <a:t>Finish</a:t>
          </a:r>
          <a:r>
            <a:rPr lang="en-GB">
              <a:effectLst/>
            </a:rPr>
            <a:t> - Complete the online form</a:t>
          </a:r>
          <a:r>
            <a:rPr lang="en-GB" baseline="0">
              <a:effectLst/>
            </a:rPr>
            <a:t> and make the payment.</a:t>
          </a:r>
          <a:endParaRPr lang="en-GB">
            <a:effectLst/>
          </a:endParaRPr>
        </a:p>
        <a:p>
          <a:endParaRPr lang="en-GB">
            <a:effectLst/>
          </a:endParaRPr>
        </a:p>
        <a:p>
          <a:pPr marL="0" marR="0" indent="0" defTabSz="914400" eaLnBrk="1" fontAlgn="auto" latinLnBrk="0" hangingPunct="1">
            <a:lnSpc>
              <a:spcPct val="100000"/>
            </a:lnSpc>
            <a:spcBef>
              <a:spcPts val="0"/>
            </a:spcBef>
            <a:spcAft>
              <a:spcPts val="0"/>
            </a:spcAft>
            <a:buClrTx/>
            <a:buSzTx/>
            <a:buFontTx/>
            <a:buNone/>
            <a:tabLst/>
            <a:defRPr/>
          </a:pPr>
          <a:r>
            <a:rPr lang="en-GB" sz="1100" u="sng">
              <a:solidFill>
                <a:schemeClr val="dk1"/>
              </a:solidFill>
              <a:effectLst/>
              <a:latin typeface="+mn-lt"/>
              <a:ea typeface="+mn-ea"/>
              <a:cs typeface="+mn-cs"/>
            </a:rPr>
            <a:t>When you fill out the land transaction form please make sure: </a:t>
          </a:r>
          <a:endParaRPr lang="en-GB" u="sng">
            <a:effectLst/>
          </a:endParaRPr>
        </a:p>
        <a:p>
          <a:pPr marL="0" marR="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A. You use the correct form (transfer of ownership or creation of security interest). </a:t>
          </a:r>
          <a:endParaRPr lang="en-GB">
            <a:effectLst/>
          </a:endParaRPr>
        </a:p>
        <a:p>
          <a:pPr marL="0" marR="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B.</a:t>
          </a:r>
          <a:r>
            <a:rPr lang="en-GB" sz="1100" baseline="0">
              <a:solidFill>
                <a:schemeClr val="dk1"/>
              </a:solidFill>
              <a:effectLst/>
              <a:latin typeface="+mn-lt"/>
              <a:ea typeface="+mn-ea"/>
              <a:cs typeface="+mn-cs"/>
            </a:rPr>
            <a:t> T</a:t>
          </a:r>
          <a:r>
            <a:rPr lang="en-GB" sz="1100">
              <a:solidFill>
                <a:schemeClr val="dk1"/>
              </a:solidFill>
              <a:effectLst/>
              <a:latin typeface="+mn-lt"/>
              <a:ea typeface="+mn-ea"/>
              <a:cs typeface="+mn-cs"/>
            </a:rPr>
            <a:t>hat you enter the correct information. </a:t>
          </a:r>
          <a:endParaRPr lang="en-GB">
            <a:effectLst/>
          </a:endParaRPr>
        </a:p>
        <a:p>
          <a:r>
            <a:rPr lang="en-GB" sz="1100">
              <a:solidFill>
                <a:schemeClr val="dk1"/>
              </a:solidFill>
              <a:effectLst/>
              <a:latin typeface="+mn-lt"/>
              <a:ea typeface="+mn-ea"/>
              <a:cs typeface="+mn-cs"/>
            </a:rPr>
            <a:t>C. You include your contact details in case of query.</a:t>
          </a:r>
        </a:p>
        <a:p>
          <a:endParaRPr lang="en-GB" sz="1100">
            <a:solidFill>
              <a:schemeClr val="dk1"/>
            </a:solidFill>
            <a:effectLst/>
            <a:latin typeface="+mn-lt"/>
            <a:ea typeface="+mn-ea"/>
            <a:cs typeface="+mn-cs"/>
          </a:endParaRPr>
        </a:p>
        <a:p>
          <a:r>
            <a:rPr lang="en-GB" sz="1100" b="1">
              <a:solidFill>
                <a:srgbClr val="FF0000"/>
              </a:solidFill>
              <a:effectLst/>
              <a:latin typeface="+mn-lt"/>
              <a:ea typeface="+mn-ea"/>
              <a:cs typeface="+mn-cs"/>
            </a:rPr>
            <a:t>If</a:t>
          </a:r>
          <a:r>
            <a:rPr lang="en-GB" sz="1100" b="1" baseline="0">
              <a:solidFill>
                <a:srgbClr val="FF0000"/>
              </a:solidFill>
              <a:effectLst/>
              <a:latin typeface="+mn-lt"/>
              <a:ea typeface="+mn-ea"/>
              <a:cs typeface="+mn-cs"/>
            </a:rPr>
            <a:t> you are calculating the LTT creation of a security interest on a re-mortgage, the value you enter on the form is the chargeable amount. (That is: the value of the new borrowing less the old borrowing. £0, if there is no additional borrowing) </a:t>
          </a:r>
          <a:endParaRPr lang="en-GB" sz="1100" b="1">
            <a:solidFill>
              <a:srgbClr val="FF0000"/>
            </a:solidFill>
            <a:effectLst/>
            <a:latin typeface="+mn-lt"/>
            <a:ea typeface="+mn-ea"/>
            <a:cs typeface="+mn-cs"/>
          </a:endParaRPr>
        </a:p>
        <a:p>
          <a:endParaRPr lang="en-GB" sz="1100" u="none"/>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D24"/>
  <sheetViews>
    <sheetView showGridLines="0" tabSelected="1" zoomScaleNormal="100" workbookViewId="0">
      <selection activeCell="D7" sqref="D7"/>
    </sheetView>
  </sheetViews>
  <sheetFormatPr defaultRowHeight="23.25" x14ac:dyDescent="0.35"/>
  <cols>
    <col min="1" max="1" width="10.42578125" style="9" customWidth="1"/>
    <col min="2" max="2" width="20.85546875" style="12" customWidth="1"/>
    <col min="3" max="3" width="3.42578125" customWidth="1"/>
    <col min="4" max="4" width="61.5703125" style="1" customWidth="1"/>
    <col min="5" max="5" width="30.42578125" customWidth="1"/>
  </cols>
  <sheetData>
    <row r="1" spans="1:4" x14ac:dyDescent="0.35">
      <c r="A1" s="14" t="s">
        <v>81</v>
      </c>
      <c r="D1" s="11"/>
    </row>
    <row r="2" spans="1:4" ht="11.25" customHeight="1" x14ac:dyDescent="0.35">
      <c r="D2" s="10"/>
    </row>
    <row r="3" spans="1:4" x14ac:dyDescent="0.25">
      <c r="A3" s="8" t="s">
        <v>35</v>
      </c>
      <c r="B3" s="16"/>
    </row>
    <row r="4" spans="1:4" ht="19.5" customHeight="1" x14ac:dyDescent="0.35">
      <c r="B4" s="12" t="s">
        <v>86</v>
      </c>
      <c r="D4" s="5" t="s">
        <v>0</v>
      </c>
    </row>
    <row r="5" spans="1:4" ht="11.25" customHeight="1" x14ac:dyDescent="0.35">
      <c r="D5" s="10"/>
    </row>
    <row r="6" spans="1:4" x14ac:dyDescent="0.25">
      <c r="A6" s="8" t="s">
        <v>36</v>
      </c>
      <c r="B6" s="16"/>
    </row>
    <row r="7" spans="1:4" ht="39" customHeight="1" x14ac:dyDescent="0.35">
      <c r="B7" s="12" t="s">
        <v>87</v>
      </c>
      <c r="D7" s="4" t="s">
        <v>10</v>
      </c>
    </row>
    <row r="8" spans="1:4" ht="11.25" customHeight="1" x14ac:dyDescent="0.35">
      <c r="D8" s="17"/>
    </row>
    <row r="9" spans="1:4" x14ac:dyDescent="0.25">
      <c r="A9" s="8" t="s">
        <v>37</v>
      </c>
      <c r="B9" s="16"/>
      <c r="D9" s="15" t="str">
        <f ca="1">WARN_1</f>
        <v/>
      </c>
    </row>
    <row r="10" spans="1:4" ht="48.75" customHeight="1" x14ac:dyDescent="0.35">
      <c r="B10" s="13" t="str">
        <f>STEP3A</f>
        <v>Fixed charge, Step 3 not required</v>
      </c>
      <c r="D10" s="3">
        <v>4000000</v>
      </c>
    </row>
    <row r="11" spans="1:4" ht="3.75" customHeight="1" x14ac:dyDescent="0.35">
      <c r="B11" s="13"/>
      <c r="D11" s="63"/>
    </row>
    <row r="12" spans="1:4" ht="37.5" customHeight="1" x14ac:dyDescent="0.35">
      <c r="B12" s="13" t="str">
        <f>STEP3B</f>
        <v/>
      </c>
      <c r="D12" s="3">
        <v>500000</v>
      </c>
    </row>
    <row r="13" spans="1:4" ht="3.75" customHeight="1" x14ac:dyDescent="0.35">
      <c r="D13" s="2"/>
    </row>
    <row r="14" spans="1:4" ht="35.25" customHeight="1" x14ac:dyDescent="0.25">
      <c r="A14" s="8" t="s">
        <v>34</v>
      </c>
      <c r="D14" s="15" t="str">
        <f>WARN_2</f>
        <v/>
      </c>
    </row>
    <row r="15" spans="1:4" ht="18.75" customHeight="1" x14ac:dyDescent="0.35">
      <c r="B15" s="12" t="s">
        <v>83</v>
      </c>
      <c r="D15" s="3" t="s">
        <v>1</v>
      </c>
    </row>
    <row r="16" spans="1:4" ht="11.25" customHeight="1" x14ac:dyDescent="0.35">
      <c r="D16" s="10"/>
    </row>
    <row r="17" spans="1:4" ht="22.5" customHeight="1" x14ac:dyDescent="0.35">
      <c r="B17" s="12" t="s">
        <v>84</v>
      </c>
      <c r="D17" s="6">
        <f ca="1">LTT_DUE2019</f>
        <v>90</v>
      </c>
    </row>
    <row r="18" spans="1:4" ht="11.25" customHeight="1" x14ac:dyDescent="0.35">
      <c r="D18" s="10"/>
    </row>
    <row r="19" spans="1:4" x14ac:dyDescent="0.35">
      <c r="B19" s="12" t="s">
        <v>3</v>
      </c>
      <c r="D19" s="6">
        <f>SchgAmt</f>
        <v>0</v>
      </c>
    </row>
    <row r="20" spans="1:4" ht="11.25" customHeight="1" thickBot="1" x14ac:dyDescent="0.4">
      <c r="D20" s="10"/>
    </row>
    <row r="21" spans="1:4" ht="18.75" customHeight="1" thickTop="1" thickBot="1" x14ac:dyDescent="0.3">
      <c r="A21" s="8" t="s">
        <v>85</v>
      </c>
      <c r="D21" s="7">
        <f ca="1">TOTAL_DUE</f>
        <v>90</v>
      </c>
    </row>
    <row r="22" spans="1:4" ht="11.25" customHeight="1" thickTop="1" x14ac:dyDescent="0.35">
      <c r="D22" s="10"/>
    </row>
    <row r="24" spans="1:4" ht="15" x14ac:dyDescent="0.25">
      <c r="A24" s="18"/>
      <c r="D24" s="69"/>
    </row>
  </sheetData>
  <sheetProtection sheet="1" selectLockedCells="1"/>
  <protectedRanges>
    <protectedRange algorithmName="SHA-512" hashValue="znC8St3UQVtRlKxX1SZnp/wMy+Rz2YX8QHtrSfKoPoyJj29Fskf7T3lmUhxuJF488FVKUja0bW25kSD5w7aQYg==" saltValue="ZBek08cYibfUboPaxX429A==" spinCount="100000" sqref="D4 D7 D10 D15" name="editable"/>
  </protectedRanges>
  <conditionalFormatting sqref="D8:D9">
    <cfRule type="cellIs" dxfId="2" priority="5" stopIfTrue="1" operator="equal">
      <formula>Warn_Trans</formula>
    </cfRule>
  </conditionalFormatting>
  <conditionalFormatting sqref="D10">
    <cfRule type="expression" dxfId="1" priority="1">
      <formula>OR($D$7=TT_Charitable,$D$7=TT_Decd,$D$7=TT_Married)</formula>
    </cfRule>
  </conditionalFormatting>
  <conditionalFormatting sqref="D12">
    <cfRule type="expression" dxfId="0" priority="2">
      <formula>LTT_TSUB&lt;&gt;TT_FTB2</formula>
    </cfRule>
  </conditionalFormatting>
  <dataValidations count="5">
    <dataValidation type="decimal" allowBlank="1" showInputMessage="1" showErrorMessage="1" errorTitle="Land Transaction Tax" error="You may only enter a positive number under £900,000,000.00 in this box." sqref="D10:D12" xr:uid="{00000000-0002-0000-0000-000000000000}">
      <formula1>0</formula1>
      <formula2>899999999</formula2>
    </dataValidation>
    <dataValidation type="list" showInputMessage="1" showErrorMessage="1" errorTitle="Land Transaction Tax" error="Please use the drop-down box to enter Yes or No." sqref="D15" xr:uid="{00000000-0002-0000-0000-000001000000}">
      <formula1>YesNo</formula1>
    </dataValidation>
    <dataValidation type="list" showInputMessage="1" showErrorMessage="1" sqref="D5" xr:uid="{00000000-0002-0000-0000-000002000000}">
      <formula1>TT_Main</formula1>
    </dataValidation>
    <dataValidation type="list" allowBlank="1" showErrorMessage="1" errorTitle="LTT Calculator" error="Please select a Transaction using the drop-down" sqref="D7" xr:uid="{00000000-0002-0000-0000-000003000000}">
      <formula1>INDIRECT(VLOOKUP(LTT_TMAIN,Trans_First,2,FALSE))</formula1>
    </dataValidation>
    <dataValidation type="list" showInputMessage="1" showErrorMessage="1" errorTitle="LTT Calculator" error="Please select a Transaction Type using the drop-down." sqref="D4" xr:uid="{00000000-0002-0000-0000-000004000000}">
      <formula1>TT_Main</formula1>
    </dataValidation>
  </dataValidations>
  <pageMargins left="0.70866141732283472" right="0.70866141732283472" top="0.74803149606299213" bottom="0.74803149606299213" header="0.31496062992125984" footer="0.31496062992125984"/>
  <pageSetup orientation="landscape"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R85"/>
  <sheetViews>
    <sheetView topLeftCell="A11" zoomScale="90" zoomScaleNormal="90" workbookViewId="0">
      <selection activeCell="M24" sqref="M24"/>
    </sheetView>
  </sheetViews>
  <sheetFormatPr defaultColWidth="9.140625" defaultRowHeight="12.75" x14ac:dyDescent="0.2"/>
  <cols>
    <col min="1" max="1" width="21" style="19" customWidth="1"/>
    <col min="2" max="2" width="27.28515625" style="19" customWidth="1"/>
    <col min="3" max="3" width="21.85546875" style="20" customWidth="1"/>
    <col min="4" max="4" width="19.140625" style="31" customWidth="1"/>
    <col min="5" max="5" width="10.140625" style="19" customWidth="1"/>
    <col min="6" max="6" width="23.42578125" style="20" customWidth="1"/>
    <col min="7" max="7" width="9.140625" style="20"/>
    <col min="8" max="8" width="11.42578125" style="19" customWidth="1"/>
    <col min="9" max="10" width="1.140625" style="19" customWidth="1"/>
    <col min="11" max="11" width="1" style="21" customWidth="1"/>
    <col min="12" max="12" width="19.28515625" style="19" customWidth="1"/>
    <col min="13" max="13" width="26.42578125" style="20" bestFit="1" customWidth="1"/>
    <col min="14" max="14" width="36" style="19" customWidth="1"/>
    <col min="15" max="15" width="26.42578125" style="19" bestFit="1" customWidth="1"/>
    <col min="16" max="16" width="37.42578125" style="19" customWidth="1"/>
    <col min="17" max="17" width="16.42578125" style="27" customWidth="1"/>
    <col min="18" max="18" width="24.5703125" style="20" customWidth="1"/>
    <col min="19" max="16384" width="9.140625" style="19"/>
  </cols>
  <sheetData>
    <row r="1" spans="1:18" ht="15" x14ac:dyDescent="0.25">
      <c r="A1" s="23" t="s">
        <v>57</v>
      </c>
      <c r="L1" s="22"/>
      <c r="M1" s="22"/>
      <c r="N1" s="22"/>
      <c r="O1" s="22"/>
      <c r="P1" s="22"/>
      <c r="Q1" s="26"/>
      <c r="R1" s="22"/>
    </row>
    <row r="2" spans="1:18" ht="30" x14ac:dyDescent="0.25">
      <c r="A2" s="22"/>
      <c r="B2" s="22" t="s">
        <v>82</v>
      </c>
      <c r="C2" s="22"/>
      <c r="D2"/>
      <c r="E2" s="26"/>
      <c r="F2" s="22"/>
      <c r="H2" s="19" t="s">
        <v>17</v>
      </c>
      <c r="L2" s="22"/>
      <c r="M2" s="22" t="s">
        <v>58</v>
      </c>
      <c r="N2" s="22" t="s">
        <v>59</v>
      </c>
      <c r="O2" s="22"/>
      <c r="P2" s="22"/>
      <c r="Q2" s="26"/>
      <c r="R2" s="22"/>
    </row>
    <row r="3" spans="1:18" ht="30" x14ac:dyDescent="0.25">
      <c r="A3" s="22"/>
      <c r="B3" s="22" t="s">
        <v>38</v>
      </c>
      <c r="C3" s="22"/>
      <c r="D3"/>
      <c r="E3" s="26" t="s">
        <v>22</v>
      </c>
      <c r="F3" s="22"/>
      <c r="H3" s="19" t="s">
        <v>0</v>
      </c>
      <c r="L3" s="22" t="s">
        <v>0</v>
      </c>
      <c r="M3" s="22" t="s">
        <v>71</v>
      </c>
      <c r="N3" s="22" t="s">
        <v>72</v>
      </c>
      <c r="O3" s="22"/>
      <c r="P3" s="22"/>
      <c r="Q3" s="26"/>
      <c r="R3" s="22"/>
    </row>
    <row r="4" spans="1:18" ht="30" x14ac:dyDescent="0.25">
      <c r="A4" s="22" t="s">
        <v>0</v>
      </c>
      <c r="B4" s="22" t="s">
        <v>4</v>
      </c>
      <c r="C4" s="22" t="s">
        <v>0</v>
      </c>
      <c r="D4" t="str">
        <f>A4&amp;B4</f>
        <v>Transfer of OwnershipStandard Rate</v>
      </c>
      <c r="E4" s="28">
        <f>SR_Charge</f>
        <v>249590</v>
      </c>
      <c r="F4" s="32" t="s">
        <v>61</v>
      </c>
      <c r="L4" s="22" t="s">
        <v>12</v>
      </c>
      <c r="M4" s="22" t="s">
        <v>78</v>
      </c>
      <c r="N4" s="22" t="s">
        <v>79</v>
      </c>
      <c r="O4" s="22"/>
      <c r="P4" s="22"/>
      <c r="Q4" s="26"/>
      <c r="R4" s="22"/>
    </row>
    <row r="5" spans="1:18" ht="15" x14ac:dyDescent="0.25">
      <c r="A5" s="22" t="s">
        <v>0</v>
      </c>
      <c r="B5" s="22" t="s">
        <v>77</v>
      </c>
      <c r="C5" s="22" t="s">
        <v>0</v>
      </c>
      <c r="D5" t="str">
        <f>A5&amp;B5</f>
        <v>Transfer of OwnershipHigher rate</v>
      </c>
      <c r="E5" s="28">
        <f>HR_charge</f>
        <v>369590</v>
      </c>
      <c r="F5" s="32"/>
      <c r="L5" s="22"/>
      <c r="M5" s="22"/>
      <c r="N5" s="22"/>
      <c r="O5" s="22"/>
      <c r="P5" s="22"/>
      <c r="Q5" s="26"/>
      <c r="R5" s="22"/>
    </row>
    <row r="6" spans="1:18" ht="30" x14ac:dyDescent="0.25">
      <c r="A6" s="22" t="s">
        <v>0</v>
      </c>
      <c r="B6" s="22" t="s">
        <v>70</v>
      </c>
      <c r="C6" s="22" t="s">
        <v>0</v>
      </c>
      <c r="D6" t="str">
        <f>A6&amp;B6</f>
        <v>Transfer of OwnershipCommerical Rate</v>
      </c>
      <c r="E6" s="28">
        <f>CR_Charge</f>
        <v>159590</v>
      </c>
      <c r="F6" s="32"/>
      <c r="L6" s="22" t="s">
        <v>12</v>
      </c>
      <c r="M6" s="22" t="s">
        <v>73</v>
      </c>
      <c r="N6" s="22" t="s">
        <v>74</v>
      </c>
      <c r="O6" s="22"/>
      <c r="P6" s="22"/>
      <c r="Q6" s="26"/>
      <c r="R6" s="22"/>
    </row>
    <row r="7" spans="1:18" ht="15" x14ac:dyDescent="0.25">
      <c r="A7" s="22" t="s">
        <v>0</v>
      </c>
      <c r="B7" s="22" t="s">
        <v>5</v>
      </c>
      <c r="C7" s="22" t="s">
        <v>0</v>
      </c>
      <c r="D7" t="str">
        <f t="shared" ref="D7:D14" si="0">A7&amp;B7</f>
        <v>Transfer of OwnershipFirst Time Buyer</v>
      </c>
      <c r="E7" s="28">
        <f>FTB_Charge</f>
        <v>249590</v>
      </c>
      <c r="F7" s="33" t="s">
        <v>49</v>
      </c>
      <c r="L7" s="22"/>
      <c r="M7" s="22"/>
      <c r="N7" s="22"/>
      <c r="O7" s="22"/>
      <c r="P7" s="22"/>
      <c r="Q7" s="26"/>
      <c r="R7" s="22"/>
    </row>
    <row r="8" spans="1:18" ht="15" x14ac:dyDescent="0.25">
      <c r="A8" s="22" t="s">
        <v>0</v>
      </c>
      <c r="B8" s="22" t="s">
        <v>8</v>
      </c>
      <c r="C8" s="22" t="s">
        <v>0</v>
      </c>
      <c r="D8" t="str">
        <f t="shared" si="0"/>
        <v>Transfer of OwnershipCharitable Occupier</v>
      </c>
      <c r="E8" s="29">
        <v>180</v>
      </c>
      <c r="F8" s="34" t="s">
        <v>56</v>
      </c>
      <c r="H8" s="19" t="s">
        <v>2</v>
      </c>
      <c r="L8" s="22"/>
      <c r="M8" s="22"/>
      <c r="N8" s="22"/>
      <c r="O8" s="22"/>
      <c r="P8" s="22"/>
      <c r="Q8" s="26"/>
      <c r="R8" s="22"/>
    </row>
    <row r="9" spans="1:18" ht="30" x14ac:dyDescent="0.25">
      <c r="A9" s="22" t="s">
        <v>0</v>
      </c>
      <c r="B9" s="22" t="s">
        <v>9</v>
      </c>
      <c r="C9" s="22" t="s">
        <v>0</v>
      </c>
      <c r="D9" t="str">
        <f t="shared" si="0"/>
        <v>Transfer of OwnershipDevolution of deceased person's estate</v>
      </c>
      <c r="E9" s="29">
        <v>90</v>
      </c>
      <c r="F9" s="34" t="s">
        <v>56</v>
      </c>
      <c r="H9" s="19" t="s">
        <v>1</v>
      </c>
      <c r="L9" s="22"/>
      <c r="M9" s="22"/>
      <c r="N9" s="22"/>
      <c r="O9" s="22"/>
      <c r="P9" s="22"/>
      <c r="Q9" s="26"/>
      <c r="R9" s="22"/>
    </row>
    <row r="10" spans="1:18" ht="60" x14ac:dyDescent="0.25">
      <c r="A10" s="22" t="s">
        <v>0</v>
      </c>
      <c r="B10" s="22" t="s">
        <v>10</v>
      </c>
      <c r="C10" s="22" t="s">
        <v>0</v>
      </c>
      <c r="D10" t="str">
        <f t="shared" si="0"/>
        <v>Transfer of OwnershipSole ownership into joint ownership or joint ownership into sole ownership: -Matrimonial</v>
      </c>
      <c r="E10" s="29">
        <v>90</v>
      </c>
      <c r="F10" s="34" t="s">
        <v>56</v>
      </c>
      <c r="L10" s="22"/>
      <c r="M10" s="22"/>
      <c r="N10" s="22"/>
      <c r="O10" s="22"/>
      <c r="P10" s="22"/>
      <c r="Q10" s="26"/>
      <c r="R10" s="22"/>
    </row>
    <row r="11" spans="1:18" ht="195" x14ac:dyDescent="0.25">
      <c r="A11" s="22" t="s">
        <v>0</v>
      </c>
      <c r="B11" s="22" t="s">
        <v>11</v>
      </c>
      <c r="C11" s="22" t="s">
        <v>0</v>
      </c>
      <c r="D11" t="str">
        <f t="shared" si="0"/>
        <v>Transfer of OwnershipSole ownership into joint ownership or joint ownership into sole ownership: -Other</v>
      </c>
      <c r="E11" s="28">
        <f>SR_Charge</f>
        <v>249590</v>
      </c>
      <c r="F11" s="34" t="s">
        <v>69</v>
      </c>
      <c r="L11" s="22"/>
      <c r="M11" s="22"/>
      <c r="N11" s="22"/>
      <c r="O11" s="22"/>
      <c r="P11" s="22"/>
      <c r="Q11" s="26"/>
      <c r="R11" s="22"/>
    </row>
    <row r="12" spans="1:18" ht="30" x14ac:dyDescent="0.25">
      <c r="A12" s="22" t="s">
        <v>12</v>
      </c>
      <c r="B12" s="22" t="s">
        <v>4</v>
      </c>
      <c r="C12" s="22" t="s">
        <v>12</v>
      </c>
      <c r="D12" t="str">
        <f t="shared" si="0"/>
        <v>Creation of Security InterestStandard Rate</v>
      </c>
      <c r="E12" s="28">
        <f>G50</f>
        <v>20090</v>
      </c>
      <c r="F12" s="34" t="s">
        <v>61</v>
      </c>
      <c r="M12" s="22"/>
      <c r="N12" s="22"/>
      <c r="O12" s="22"/>
      <c r="P12" s="22"/>
      <c r="Q12" s="26"/>
    </row>
    <row r="13" spans="1:18" ht="30" x14ac:dyDescent="0.25">
      <c r="A13" s="22" t="s">
        <v>12</v>
      </c>
      <c r="B13" s="22" t="s">
        <v>47</v>
      </c>
      <c r="C13" s="22" t="s">
        <v>12</v>
      </c>
      <c r="D13" t="str">
        <f t="shared" si="0"/>
        <v>Creation of Security InterestResidential property not exceeding 700K</v>
      </c>
      <c r="E13" s="28">
        <f>G52</f>
        <v>90</v>
      </c>
      <c r="F13" s="34" t="s">
        <v>53</v>
      </c>
      <c r="M13" s="22"/>
      <c r="N13" s="22"/>
      <c r="O13" s="22"/>
      <c r="P13" s="22"/>
    </row>
    <row r="14" spans="1:18" ht="60" x14ac:dyDescent="0.25">
      <c r="A14" s="22" t="s">
        <v>12</v>
      </c>
      <c r="B14" s="22" t="s">
        <v>7</v>
      </c>
      <c r="C14" s="22" t="s">
        <v>12</v>
      </c>
      <c r="D14" t="str">
        <f t="shared" si="0"/>
        <v>Creation of Security InterestRe mortgage existing borrowing</v>
      </c>
      <c r="E14" s="28">
        <f>G50</f>
        <v>20090</v>
      </c>
      <c r="F14" s="34" t="s">
        <v>60</v>
      </c>
      <c r="M14" s="22"/>
      <c r="N14" s="22"/>
      <c r="O14" s="22"/>
      <c r="P14" s="22"/>
    </row>
    <row r="15" spans="1:18" ht="30" x14ac:dyDescent="0.25">
      <c r="A15" s="22" t="s">
        <v>12</v>
      </c>
      <c r="B15" s="22" t="s">
        <v>6</v>
      </c>
      <c r="C15" s="22" t="s">
        <v>12</v>
      </c>
      <c r="D15" t="str">
        <f>A15&amp;B15</f>
        <v>Creation of Security InterestSecured Party in relation to a Charitable Occupier</v>
      </c>
      <c r="E15" s="29">
        <v>180</v>
      </c>
      <c r="F15" s="34" t="s">
        <v>68</v>
      </c>
      <c r="M15" s="30" t="s">
        <v>33</v>
      </c>
      <c r="N15" s="22"/>
      <c r="O15" s="22"/>
      <c r="P15" s="22"/>
    </row>
    <row r="16" spans="1:18" ht="15" x14ac:dyDescent="0.25">
      <c r="A16" s="23"/>
      <c r="M16" t="s">
        <v>32</v>
      </c>
      <c r="N16" s="22"/>
      <c r="O16" s="22"/>
      <c r="P16" s="22"/>
    </row>
    <row r="17" spans="1:18" ht="15" x14ac:dyDescent="0.25">
      <c r="L17" s="22"/>
      <c r="M17" t="str">
        <f>"Value of transaction is greater than First Time Buyer threshold of £"&amp;TEXT(FTB_Thresh2,"#,#")&amp;". Standard Rate applied."</f>
        <v>Value of transaction is greater than First Time Buyer threshold of £700,000. Standard Rate applied.</v>
      </c>
      <c r="N17" s="22"/>
      <c r="O17" s="22"/>
      <c r="P17" s="22"/>
    </row>
    <row r="18" spans="1:18" ht="15" x14ac:dyDescent="0.25">
      <c r="L18" s="22"/>
      <c r="M18" s="72" t="s">
        <v>39</v>
      </c>
      <c r="N18" s="22"/>
      <c r="O18" s="22"/>
      <c r="P18" s="22"/>
    </row>
    <row r="19" spans="1:18" ht="15" x14ac:dyDescent="0.25">
      <c r="L19" s="22"/>
      <c r="M19" t="str">
        <f>"Value of property is greater than lower value threshold of £"&amp;TEXT(CSI_Low,"#,#")&amp;". Standard Rate applied."</f>
        <v>Value of property is greater than lower value threshold of £700,000. Standard Rate applied.</v>
      </c>
      <c r="N19" s="22"/>
      <c r="O19" s="22"/>
      <c r="P19" s="22"/>
      <c r="Q19" s="26"/>
      <c r="R19" s="22"/>
    </row>
    <row r="20" spans="1:18" ht="15" x14ac:dyDescent="0.25">
      <c r="L20" s="22"/>
      <c r="M20" t="str">
        <f>"Value of transaction is greater than £"&amp;TEXT(FTB_Thresh,"#,#")&amp;". Taper relief applied."</f>
        <v>Value of transaction is greater than £600,000. Taper relief applied.</v>
      </c>
      <c r="N20" s="22"/>
      <c r="O20" s="22"/>
      <c r="Q20" s="26"/>
    </row>
    <row r="21" spans="1:18" ht="15" x14ac:dyDescent="0.25">
      <c r="A21" s="35"/>
      <c r="B21" s="36" t="s">
        <v>40</v>
      </c>
      <c r="C21" s="37"/>
      <c r="D21" s="38"/>
      <c r="E21" s="36"/>
      <c r="F21" s="37"/>
      <c r="G21" s="37"/>
      <c r="H21" s="39"/>
      <c r="M21" s="70" t="s">
        <v>67</v>
      </c>
      <c r="N21" s="22"/>
      <c r="O21" s="22"/>
      <c r="Q21" s="26"/>
    </row>
    <row r="22" spans="1:18" ht="15" x14ac:dyDescent="0.25">
      <c r="A22" s="40" t="s">
        <v>4</v>
      </c>
      <c r="B22" s="23" t="s">
        <v>18</v>
      </c>
      <c r="C22" s="20">
        <v>90</v>
      </c>
      <c r="H22" s="41"/>
      <c r="M22" s="71" t="s">
        <v>62</v>
      </c>
      <c r="N22" s="22"/>
      <c r="O22" s="22"/>
      <c r="Q22" s="26"/>
    </row>
    <row r="23" spans="1:18" ht="45" x14ac:dyDescent="0.25">
      <c r="A23" s="42" t="s">
        <v>19</v>
      </c>
      <c r="B23" s="19" t="s">
        <v>20</v>
      </c>
      <c r="C23" s="20" t="s">
        <v>21</v>
      </c>
      <c r="D23" s="31" t="s">
        <v>14</v>
      </c>
      <c r="E23" s="19" t="s">
        <v>22</v>
      </c>
      <c r="F23" s="20" t="s">
        <v>15</v>
      </c>
      <c r="G23" s="20" t="s">
        <v>16</v>
      </c>
      <c r="H23" s="41"/>
      <c r="L23" s="22"/>
      <c r="M23" s="65" t="str">
        <f>IF(AND(LTT_TMAIN=TOO,LTT!D10&gt;FTB_Thresh2,ISERR(FIND("First Time",LTT!D7))=FALSE),Warn_FTBCap,IF(AND(LTT_TMAIN=TOO,LTT!D10&gt;FTB_Thresh,ISERR(FIND("First Time",LTT!D7))=FALSE),Warn_FTBTaper,IF(AND(LTT_TMAIN=CSI,PROP_VALUE&lt;LTT_VALUE,LTT_TSUB=TT_FTB2),Warn_PropVal,IF(AND(LTT_TMAIN=CSI,PROP_VALUE&gt;CSI_Low,LTT_TSUB=TT_FTB2),WARN_CSI_LOW,""))))</f>
        <v/>
      </c>
      <c r="N23" s="22"/>
      <c r="O23" s="22"/>
      <c r="Q23" s="26"/>
    </row>
    <row r="24" spans="1:18" ht="15" x14ac:dyDescent="0.25">
      <c r="A24" s="42">
        <v>0</v>
      </c>
      <c r="B24" s="19">
        <v>0</v>
      </c>
      <c r="D24" s="31">
        <v>0</v>
      </c>
      <c r="E24" s="19">
        <v>0</v>
      </c>
      <c r="F24" s="20">
        <v>0</v>
      </c>
      <c r="G24" s="20">
        <v>0</v>
      </c>
      <c r="H24" s="43">
        <f t="shared" ref="H24:H34" si="1">IF(AND(LTT_VALUE&gt;=A24,LTT_VALUE&lt;=B24),MAX(D24+(ROUNDUP(((LTT_VALUE-E24)/100),0)*F24),G24),0)</f>
        <v>0</v>
      </c>
      <c r="I24" s="23"/>
      <c r="L24" s="22"/>
      <c r="M24" s="65" t="str">
        <f ca="1">IF(ISNA(VLOOKUP(LTT_TSUB,INDIRECT(VLOOKUP(LTT_TMAIN,Trans_First,3,FALSE)),2,FALSE)),Warn_Trans,"")</f>
        <v/>
      </c>
      <c r="N24" s="22"/>
      <c r="O24" s="22"/>
      <c r="Q24" s="26"/>
    </row>
    <row r="25" spans="1:18" ht="15" x14ac:dyDescent="0.25">
      <c r="A25" s="42">
        <v>0.01</v>
      </c>
      <c r="B25" s="19">
        <v>50000</v>
      </c>
      <c r="C25" s="20" t="s">
        <v>23</v>
      </c>
      <c r="D25" s="31">
        <v>0</v>
      </c>
      <c r="E25" s="19">
        <v>0</v>
      </c>
      <c r="F25" s="20">
        <v>0.5</v>
      </c>
      <c r="G25" s="20">
        <v>10</v>
      </c>
      <c r="H25" s="43">
        <f t="shared" si="1"/>
        <v>0</v>
      </c>
      <c r="I25" s="23"/>
      <c r="L25" s="22"/>
      <c r="M25" s="22"/>
      <c r="N25" s="22"/>
      <c r="O25" s="22"/>
      <c r="Q25" s="26"/>
    </row>
    <row r="26" spans="1:18" ht="15" x14ac:dyDescent="0.25">
      <c r="A26" s="42">
        <v>50000.01</v>
      </c>
      <c r="B26" s="19">
        <v>300000</v>
      </c>
      <c r="C26" s="20" t="s">
        <v>24</v>
      </c>
      <c r="D26" s="31">
        <v>250</v>
      </c>
      <c r="E26" s="19">
        <f>A26-0.01</f>
        <v>50000</v>
      </c>
      <c r="F26" s="20">
        <v>1.5</v>
      </c>
      <c r="G26" s="20">
        <v>0</v>
      </c>
      <c r="H26" s="43">
        <f t="shared" si="1"/>
        <v>0</v>
      </c>
      <c r="L26" s="22" t="s">
        <v>63</v>
      </c>
      <c r="M26" s="22"/>
      <c r="N26" s="22"/>
      <c r="O26" s="22"/>
      <c r="P26" s="22"/>
      <c r="Q26" s="26"/>
      <c r="R26" s="22"/>
    </row>
    <row r="27" spans="1:18" ht="15" x14ac:dyDescent="0.25">
      <c r="A27" s="42">
        <v>300000.01</v>
      </c>
      <c r="B27" s="19">
        <v>500000</v>
      </c>
      <c r="C27" s="20" t="s">
        <v>25</v>
      </c>
      <c r="D27" s="31">
        <v>4000</v>
      </c>
      <c r="E27" s="19">
        <f t="shared" ref="E27:E34" si="2">A27-0.01</f>
        <v>300000</v>
      </c>
      <c r="F27" s="20">
        <v>2</v>
      </c>
      <c r="G27" s="20">
        <v>0</v>
      </c>
      <c r="H27" s="43">
        <f t="shared" si="1"/>
        <v>0</v>
      </c>
      <c r="L27" s="66">
        <f>LTT_VALUE</f>
        <v>4000000</v>
      </c>
    </row>
    <row r="28" spans="1:18" x14ac:dyDescent="0.2">
      <c r="A28" s="42">
        <v>500000.01</v>
      </c>
      <c r="B28" s="19">
        <v>700000</v>
      </c>
      <c r="C28" s="20" t="s">
        <v>26</v>
      </c>
      <c r="D28" s="31">
        <v>8000</v>
      </c>
      <c r="E28" s="19">
        <f t="shared" si="2"/>
        <v>500000</v>
      </c>
      <c r="F28" s="20">
        <v>3</v>
      </c>
      <c r="G28" s="20">
        <v>0</v>
      </c>
      <c r="H28" s="43">
        <f t="shared" si="1"/>
        <v>0</v>
      </c>
      <c r="M28" s="64" t="s">
        <v>65</v>
      </c>
    </row>
    <row r="29" spans="1:18" ht="30" x14ac:dyDescent="0.25">
      <c r="A29" s="42">
        <v>700000.01</v>
      </c>
      <c r="B29" s="19">
        <v>1000000</v>
      </c>
      <c r="C29" s="20" t="s">
        <v>27</v>
      </c>
      <c r="D29" s="31">
        <v>14000</v>
      </c>
      <c r="E29" s="19">
        <f t="shared" si="2"/>
        <v>700000</v>
      </c>
      <c r="F29" s="20">
        <v>3.5</v>
      </c>
      <c r="G29" s="20">
        <v>0</v>
      </c>
      <c r="H29" s="43">
        <f t="shared" si="1"/>
        <v>0</v>
      </c>
      <c r="L29" s="22" t="s">
        <v>31</v>
      </c>
      <c r="M29" s="67" t="str">
        <f>IF(OR(LTT_TSUB=TT_Charitable,LTT_TSUB=TT_Decd,LTT_TSUB=TT_Married),"Fixed charge, Step 3 not required",IF(LTT_TSUB=RMEB,"Enter additional amount secured by the agreement",IF(LTT_TSUB=TT_FTB2,"A)   Enter amount secured by the security agreement",IF(LTT_TMAIN=TOO,"Enter value of property applicable to Land Transaction Tax",IF(LTT_TMAIN=CSI,"Enter amount secured by the security agreement","Please Select Transaction Type")))))</f>
        <v>Fixed charge, Step 3 not required</v>
      </c>
    </row>
    <row r="30" spans="1:18" ht="15" x14ac:dyDescent="0.25">
      <c r="A30" s="42">
        <v>1000000.01</v>
      </c>
      <c r="B30" s="19">
        <v>1500000</v>
      </c>
      <c r="C30" s="20" t="s">
        <v>28</v>
      </c>
      <c r="D30" s="31">
        <v>24500</v>
      </c>
      <c r="E30" s="19">
        <f t="shared" si="2"/>
        <v>1000000</v>
      </c>
      <c r="F30" s="20">
        <v>4.5</v>
      </c>
      <c r="G30" s="20">
        <v>0</v>
      </c>
      <c r="H30" s="43">
        <f t="shared" si="1"/>
        <v>0</v>
      </c>
      <c r="L30" s="24">
        <f ca="1">IF(LTT!D9="Please select correct transaction above","Please select correct transaction",ROUND(INDEX(E4:E14,MATCH(LTT_TMAIN&amp;LTT_TSUB,Static!D4:D14,0)),2))</f>
        <v>90</v>
      </c>
      <c r="M30" s="64" t="s">
        <v>66</v>
      </c>
    </row>
    <row r="31" spans="1:18" ht="30" x14ac:dyDescent="0.25">
      <c r="A31" s="42">
        <v>1500000.01</v>
      </c>
      <c r="B31" s="19">
        <v>2000000</v>
      </c>
      <c r="C31" s="20" t="s">
        <v>29</v>
      </c>
      <c r="D31" s="31">
        <v>47000</v>
      </c>
      <c r="E31" s="19">
        <f t="shared" si="2"/>
        <v>1500000</v>
      </c>
      <c r="F31" s="20">
        <v>5.5</v>
      </c>
      <c r="G31" s="20">
        <v>0</v>
      </c>
      <c r="H31" s="43">
        <f t="shared" si="1"/>
        <v>0</v>
      </c>
      <c r="M31" s="67" t="str">
        <f>IF(LTT_TSUB=TT_FTB2,"B)   Enter total value of property","")</f>
        <v/>
      </c>
    </row>
    <row r="32" spans="1:18" x14ac:dyDescent="0.2">
      <c r="A32" s="42">
        <v>2000000.01</v>
      </c>
      <c r="B32" s="19">
        <v>3000000</v>
      </c>
      <c r="C32" s="20" t="s">
        <v>30</v>
      </c>
      <c r="D32" s="31">
        <v>74500</v>
      </c>
      <c r="E32" s="19">
        <f t="shared" si="2"/>
        <v>2000000</v>
      </c>
      <c r="F32" s="20">
        <v>7.5</v>
      </c>
      <c r="G32" s="20">
        <v>0</v>
      </c>
      <c r="H32" s="43">
        <f t="shared" si="1"/>
        <v>0</v>
      </c>
      <c r="L32" s="19" t="s">
        <v>64</v>
      </c>
    </row>
    <row r="33" spans="1:12" ht="15" x14ac:dyDescent="0.25">
      <c r="A33" s="42">
        <v>3000000.01</v>
      </c>
      <c r="B33" s="19">
        <v>6000000</v>
      </c>
      <c r="C33" s="20" t="s">
        <v>42</v>
      </c>
      <c r="D33" s="31">
        <v>149500</v>
      </c>
      <c r="E33" s="19">
        <f t="shared" si="2"/>
        <v>3000000</v>
      </c>
      <c r="F33" s="20">
        <v>10</v>
      </c>
      <c r="G33" s="20">
        <v>0</v>
      </c>
      <c r="H33" s="43">
        <f t="shared" si="1"/>
        <v>249500</v>
      </c>
      <c r="L33" s="65">
        <f ca="1">IF(LTT!D9=Warn_Trans,Warn_Total,IF(ISERR(LTT!D19+LTT!D17),Warn_Total,LTT!D19+LTT!D17))</f>
        <v>90</v>
      </c>
    </row>
    <row r="34" spans="1:12" x14ac:dyDescent="0.2">
      <c r="A34" s="42">
        <v>6000000.0099999998</v>
      </c>
      <c r="B34" s="19">
        <v>90000000</v>
      </c>
      <c r="C34" s="20" t="s">
        <v>43</v>
      </c>
      <c r="D34" s="31">
        <v>449500</v>
      </c>
      <c r="E34" s="19">
        <f t="shared" si="2"/>
        <v>6000000</v>
      </c>
      <c r="F34" s="20">
        <v>11</v>
      </c>
      <c r="G34" s="20">
        <v>0</v>
      </c>
      <c r="H34" s="43">
        <f t="shared" si="1"/>
        <v>0</v>
      </c>
    </row>
    <row r="35" spans="1:12" x14ac:dyDescent="0.2">
      <c r="A35" s="68">
        <v>900000000.00999999</v>
      </c>
      <c r="H35" s="41"/>
      <c r="L35" s="19" t="s">
        <v>3</v>
      </c>
    </row>
    <row r="36" spans="1:12" ht="15" x14ac:dyDescent="0.25">
      <c r="A36" s="44"/>
      <c r="B36" s="45"/>
      <c r="C36" s="46"/>
      <c r="D36" s="47"/>
      <c r="E36" s="45"/>
      <c r="F36" s="46"/>
      <c r="G36" s="48" t="s">
        <v>46</v>
      </c>
      <c r="H36" s="49">
        <f>SUM(H24:H34)+SR_BCharge</f>
        <v>249590</v>
      </c>
      <c r="L36" s="65">
        <f>IFERROR(IF(LTT!D15="Yes",LTT!D17*0.1,0),"")</f>
        <v>0</v>
      </c>
    </row>
    <row r="37" spans="1:12" x14ac:dyDescent="0.2">
      <c r="G37" s="25"/>
      <c r="H37" s="23"/>
    </row>
    <row r="38" spans="1:12" x14ac:dyDescent="0.2">
      <c r="A38" s="35"/>
      <c r="B38" s="36" t="s">
        <v>41</v>
      </c>
      <c r="C38" s="37"/>
      <c r="D38" s="38"/>
      <c r="E38" s="36"/>
      <c r="F38" s="37"/>
      <c r="G38" s="37"/>
      <c r="H38" s="39"/>
    </row>
    <row r="39" spans="1:12" x14ac:dyDescent="0.2">
      <c r="A39" s="40" t="s">
        <v>5</v>
      </c>
      <c r="B39" s="23" t="s">
        <v>18</v>
      </c>
      <c r="C39" s="20">
        <v>90</v>
      </c>
      <c r="H39" s="41"/>
    </row>
    <row r="40" spans="1:12" x14ac:dyDescent="0.2">
      <c r="A40" s="42" t="s">
        <v>19</v>
      </c>
      <c r="B40" s="19" t="s">
        <v>20</v>
      </c>
      <c r="C40" s="20" t="s">
        <v>21</v>
      </c>
      <c r="D40" s="31" t="s">
        <v>14</v>
      </c>
      <c r="E40" s="19" t="s">
        <v>22</v>
      </c>
      <c r="F40" s="20" t="s">
        <v>15</v>
      </c>
      <c r="G40" s="20" t="s">
        <v>16</v>
      </c>
      <c r="H40" s="41"/>
    </row>
    <row r="41" spans="1:12" x14ac:dyDescent="0.2">
      <c r="A41" s="42">
        <v>0</v>
      </c>
      <c r="B41" s="19">
        <v>350000</v>
      </c>
      <c r="C41" s="20" t="s">
        <v>23</v>
      </c>
      <c r="D41" s="31">
        <v>0</v>
      </c>
      <c r="E41" s="19">
        <v>0</v>
      </c>
      <c r="F41" s="20">
        <v>0</v>
      </c>
      <c r="G41" s="20">
        <v>0</v>
      </c>
      <c r="H41" s="41">
        <v>0</v>
      </c>
    </row>
    <row r="42" spans="1:12" x14ac:dyDescent="0.2">
      <c r="A42" s="42">
        <v>350000.01</v>
      </c>
      <c r="B42" s="19">
        <v>600000</v>
      </c>
      <c r="C42" s="20" t="s">
        <v>24</v>
      </c>
      <c r="D42" s="31">
        <v>0</v>
      </c>
      <c r="E42" s="19">
        <v>600000</v>
      </c>
      <c r="F42" s="20">
        <v>1</v>
      </c>
      <c r="G42" s="20">
        <v>0</v>
      </c>
      <c r="H42" s="41">
        <f>IF(LTT_VALUE&lt;=FTB_Thresh,MAX(ROUNDUP(((LTT_VALUE-FT_Chg_Base)/100),0)*F42,G42),0)</f>
        <v>0</v>
      </c>
    </row>
    <row r="43" spans="1:12" x14ac:dyDescent="0.2">
      <c r="A43" s="42">
        <v>600000.01</v>
      </c>
      <c r="B43" s="19">
        <v>700000</v>
      </c>
      <c r="D43" s="50"/>
      <c r="E43" s="19">
        <v>0</v>
      </c>
      <c r="F43" s="20">
        <v>0</v>
      </c>
      <c r="G43" s="20">
        <v>0</v>
      </c>
      <c r="H43" s="41">
        <f>IF(AND(LTT_VALUE&gt;FTB_Thresh,LTT_VALUE&lt;=FTB_Thresh2),SR_Charge-SR_BCharge-(8500-((LTT_VALUE-600000)*8.5%)),0)</f>
        <v>0</v>
      </c>
    </row>
    <row r="44" spans="1:12" x14ac:dyDescent="0.2">
      <c r="A44" s="42"/>
      <c r="G44" s="25" t="s">
        <v>45</v>
      </c>
      <c r="H44" s="43">
        <f>IF(LTT_VALUE&lt;=FTB_Thresh2,SUM(H41:H43)+FT_BCharge,SR_Charge)</f>
        <v>249590</v>
      </c>
    </row>
    <row r="45" spans="1:12" x14ac:dyDescent="0.2">
      <c r="A45" s="42"/>
      <c r="G45" s="25"/>
      <c r="H45" s="43"/>
    </row>
    <row r="46" spans="1:12" ht="30" x14ac:dyDescent="0.25">
      <c r="A46" s="51" t="s">
        <v>13</v>
      </c>
      <c r="B46" s="22" t="s">
        <v>44</v>
      </c>
      <c r="C46" s="20" t="s">
        <v>48</v>
      </c>
      <c r="H46" s="41"/>
    </row>
    <row r="47" spans="1:12" ht="15" x14ac:dyDescent="0.25">
      <c r="A47" s="52">
        <v>600000</v>
      </c>
      <c r="B47" s="53">
        <v>700000</v>
      </c>
      <c r="C47" s="45">
        <v>350000</v>
      </c>
      <c r="D47" s="47"/>
      <c r="E47" s="45"/>
      <c r="F47" s="46"/>
      <c r="G47" s="46"/>
      <c r="H47" s="54"/>
    </row>
    <row r="49" spans="1:8" x14ac:dyDescent="0.2">
      <c r="A49" s="35"/>
      <c r="B49" s="55" t="s">
        <v>14</v>
      </c>
      <c r="C49" s="56" t="s">
        <v>15</v>
      </c>
      <c r="D49" s="57" t="s">
        <v>16</v>
      </c>
      <c r="E49" s="36"/>
      <c r="F49" s="37"/>
      <c r="G49" s="58"/>
    </row>
    <row r="50" spans="1:8" ht="25.5" x14ac:dyDescent="0.2">
      <c r="A50" s="59" t="s">
        <v>50</v>
      </c>
      <c r="B50" s="45">
        <v>90</v>
      </c>
      <c r="C50" s="46">
        <v>0.5</v>
      </c>
      <c r="D50" s="47">
        <v>5</v>
      </c>
      <c r="E50" s="45"/>
      <c r="F50" s="60" t="s">
        <v>51</v>
      </c>
      <c r="G50" s="61">
        <f>IF(LTT_VALUE = 0,0,MAX(ROUNDUP(LTT_VALUE/100,0)*S_Chg_Rate,S_Chg_Min))+S_R_Chg</f>
        <v>20090</v>
      </c>
    </row>
    <row r="52" spans="1:8" ht="25.5" x14ac:dyDescent="0.2">
      <c r="A52" s="62" t="s">
        <v>52</v>
      </c>
      <c r="B52" s="36">
        <v>90</v>
      </c>
      <c r="C52" s="37"/>
      <c r="D52" s="38"/>
      <c r="E52" s="36"/>
      <c r="F52" s="56" t="s">
        <v>55</v>
      </c>
      <c r="G52" s="58">
        <f>IF(PROP_VALUE&lt;=CSI_Low,B52+(IF(PROP_VALUE&lt;=600000,0,0.5%*((PROP_VALUE-600000)/100000))*LTT_VALUE),G50)</f>
        <v>90</v>
      </c>
    </row>
    <row r="53" spans="1:8" x14ac:dyDescent="0.2">
      <c r="A53" s="44" t="s">
        <v>54</v>
      </c>
      <c r="B53" s="45">
        <v>700000</v>
      </c>
      <c r="C53" s="46"/>
      <c r="D53" s="47"/>
      <c r="E53" s="45"/>
      <c r="F53" s="46"/>
      <c r="G53" s="61"/>
    </row>
    <row r="55" spans="1:8" x14ac:dyDescent="0.2">
      <c r="A55" s="35"/>
      <c r="B55" s="36" t="s">
        <v>76</v>
      </c>
      <c r="C55" s="37"/>
      <c r="D55" s="38"/>
      <c r="E55" s="36"/>
      <c r="F55" s="37"/>
      <c r="G55" s="37"/>
      <c r="H55" s="39"/>
    </row>
    <row r="56" spans="1:8" x14ac:dyDescent="0.2">
      <c r="A56" s="40" t="s">
        <v>75</v>
      </c>
      <c r="B56" s="23" t="s">
        <v>18</v>
      </c>
      <c r="C56" s="20">
        <v>90</v>
      </c>
      <c r="H56" s="41"/>
    </row>
    <row r="57" spans="1:8" x14ac:dyDescent="0.2">
      <c r="A57" s="42" t="s">
        <v>19</v>
      </c>
      <c r="B57" s="19" t="s">
        <v>20</v>
      </c>
      <c r="C57" s="20" t="s">
        <v>21</v>
      </c>
      <c r="D57" s="31" t="s">
        <v>14</v>
      </c>
      <c r="E57" s="19" t="s">
        <v>22</v>
      </c>
      <c r="F57" s="20" t="s">
        <v>15</v>
      </c>
      <c r="G57" s="20" t="s">
        <v>16</v>
      </c>
      <c r="H57" s="41"/>
    </row>
    <row r="58" spans="1:8" x14ac:dyDescent="0.2">
      <c r="A58" s="42">
        <v>0</v>
      </c>
      <c r="B58" s="19">
        <v>0</v>
      </c>
      <c r="D58" s="31">
        <v>0</v>
      </c>
      <c r="E58" s="19">
        <v>0</v>
      </c>
      <c r="F58" s="20">
        <v>0</v>
      </c>
      <c r="G58" s="20">
        <v>0</v>
      </c>
      <c r="H58" s="43">
        <f t="shared" ref="H58:H66" si="3">IF(AND(LTT_VALUE&gt;=A58,LTT_VALUE&lt;=B58),MAX(D58+(ROUNDUP(((LTT_VALUE-E58)/100),0)*F58),G58),0)</f>
        <v>0</v>
      </c>
    </row>
    <row r="59" spans="1:8" x14ac:dyDescent="0.2">
      <c r="A59" s="42">
        <v>0.01</v>
      </c>
      <c r="B59" s="19">
        <v>50000</v>
      </c>
      <c r="C59" s="20" t="s">
        <v>23</v>
      </c>
      <c r="D59" s="31">
        <v>0</v>
      </c>
      <c r="E59" s="19">
        <v>0</v>
      </c>
      <c r="F59" s="20">
        <v>0.5</v>
      </c>
      <c r="G59" s="20">
        <v>10</v>
      </c>
      <c r="H59" s="43">
        <f t="shared" si="3"/>
        <v>0</v>
      </c>
    </row>
    <row r="60" spans="1:8" x14ac:dyDescent="0.2">
      <c r="A60" s="42">
        <v>50000.01</v>
      </c>
      <c r="B60" s="19">
        <v>300000</v>
      </c>
      <c r="C60" s="20" t="s">
        <v>24</v>
      </c>
      <c r="D60" s="31">
        <v>250</v>
      </c>
      <c r="E60" s="19">
        <f>A60-0.01</f>
        <v>50000</v>
      </c>
      <c r="F60" s="20">
        <v>1.5</v>
      </c>
      <c r="G60" s="20">
        <v>0</v>
      </c>
      <c r="H60" s="43">
        <f t="shared" si="3"/>
        <v>0</v>
      </c>
    </row>
    <row r="61" spans="1:8" x14ac:dyDescent="0.2">
      <c r="A61" s="42">
        <v>300000.01</v>
      </c>
      <c r="B61" s="19">
        <v>500000</v>
      </c>
      <c r="C61" s="20" t="s">
        <v>25</v>
      </c>
      <c r="D61" s="31">
        <v>4000</v>
      </c>
      <c r="E61" s="19">
        <f t="shared" ref="E61:E66" si="4">A61-0.01</f>
        <v>300000</v>
      </c>
      <c r="F61" s="20">
        <v>2</v>
      </c>
      <c r="G61" s="20">
        <v>0</v>
      </c>
      <c r="H61" s="43">
        <f t="shared" si="3"/>
        <v>0</v>
      </c>
    </row>
    <row r="62" spans="1:8" x14ac:dyDescent="0.2">
      <c r="A62" s="42">
        <v>500000.01</v>
      </c>
      <c r="B62" s="19">
        <v>700000</v>
      </c>
      <c r="C62" s="20" t="s">
        <v>26</v>
      </c>
      <c r="D62" s="31">
        <v>8000</v>
      </c>
      <c r="E62" s="19">
        <f t="shared" si="4"/>
        <v>500000</v>
      </c>
      <c r="F62" s="20">
        <v>2.5</v>
      </c>
      <c r="G62" s="20">
        <v>0</v>
      </c>
      <c r="H62" s="43">
        <f t="shared" si="3"/>
        <v>0</v>
      </c>
    </row>
    <row r="63" spans="1:8" x14ac:dyDescent="0.2">
      <c r="A63" s="42">
        <v>700000.01</v>
      </c>
      <c r="B63" s="19">
        <v>1000000</v>
      </c>
      <c r="C63" s="20" t="s">
        <v>27</v>
      </c>
      <c r="D63" s="31">
        <v>13000</v>
      </c>
      <c r="E63" s="19">
        <f t="shared" si="4"/>
        <v>700000</v>
      </c>
      <c r="F63" s="20">
        <v>3</v>
      </c>
      <c r="G63" s="20">
        <v>0</v>
      </c>
      <c r="H63" s="43">
        <f t="shared" si="3"/>
        <v>0</v>
      </c>
    </row>
    <row r="64" spans="1:8" x14ac:dyDescent="0.2">
      <c r="A64" s="42">
        <v>1000000.01</v>
      </c>
      <c r="B64" s="19">
        <v>1500000</v>
      </c>
      <c r="C64" s="20" t="s">
        <v>28</v>
      </c>
      <c r="D64" s="31">
        <v>22000</v>
      </c>
      <c r="E64" s="19">
        <f t="shared" si="4"/>
        <v>1000000</v>
      </c>
      <c r="F64" s="20">
        <v>3.5</v>
      </c>
      <c r="G64" s="20">
        <v>0</v>
      </c>
      <c r="H64" s="43">
        <f t="shared" si="3"/>
        <v>0</v>
      </c>
    </row>
    <row r="65" spans="1:8" x14ac:dyDescent="0.2">
      <c r="A65" s="42">
        <v>1500000.01</v>
      </c>
      <c r="B65" s="19">
        <v>2000000</v>
      </c>
      <c r="C65" s="20" t="s">
        <v>29</v>
      </c>
      <c r="D65" s="31">
        <v>39500</v>
      </c>
      <c r="E65" s="19">
        <f t="shared" si="4"/>
        <v>1500000</v>
      </c>
      <c r="F65" s="20">
        <v>4</v>
      </c>
      <c r="G65" s="20">
        <v>0</v>
      </c>
      <c r="H65" s="43">
        <f t="shared" si="3"/>
        <v>0</v>
      </c>
    </row>
    <row r="66" spans="1:8" x14ac:dyDescent="0.2">
      <c r="A66" s="42">
        <v>2000000.01</v>
      </c>
      <c r="B66" s="19">
        <v>120000000</v>
      </c>
      <c r="C66" s="20" t="s">
        <v>30</v>
      </c>
      <c r="D66" s="31">
        <v>59500</v>
      </c>
      <c r="E66" s="19">
        <f t="shared" si="4"/>
        <v>2000000</v>
      </c>
      <c r="F66" s="20">
        <v>5</v>
      </c>
      <c r="G66" s="20">
        <v>0</v>
      </c>
      <c r="H66" s="43">
        <f t="shared" si="3"/>
        <v>159500</v>
      </c>
    </row>
    <row r="67" spans="1:8" x14ac:dyDescent="0.2">
      <c r="A67" s="68"/>
      <c r="H67" s="41"/>
    </row>
    <row r="68" spans="1:8" x14ac:dyDescent="0.2">
      <c r="A68" s="44"/>
      <c r="B68" s="45"/>
      <c r="C68" s="46"/>
      <c r="D68" s="47"/>
      <c r="E68" s="45"/>
      <c r="F68" s="46"/>
      <c r="G68" s="48" t="s">
        <v>46</v>
      </c>
      <c r="H68" s="49">
        <f>SUM(H58:H66)+SR_BCharge</f>
        <v>159590</v>
      </c>
    </row>
    <row r="70" spans="1:8" x14ac:dyDescent="0.2">
      <c r="A70" s="35"/>
      <c r="B70" s="36" t="s">
        <v>80</v>
      </c>
      <c r="C70" s="37"/>
      <c r="D70" s="38"/>
      <c r="E70" s="36"/>
      <c r="F70" s="37"/>
      <c r="G70" s="37"/>
      <c r="H70" s="39"/>
    </row>
    <row r="71" spans="1:8" x14ac:dyDescent="0.2">
      <c r="A71" s="40" t="s">
        <v>77</v>
      </c>
      <c r="B71" s="23" t="s">
        <v>18</v>
      </c>
      <c r="C71" s="20">
        <v>90</v>
      </c>
      <c r="H71" s="41"/>
    </row>
    <row r="72" spans="1:8" x14ac:dyDescent="0.2">
      <c r="A72" s="42" t="s">
        <v>19</v>
      </c>
      <c r="B72" s="19" t="s">
        <v>20</v>
      </c>
      <c r="C72" s="20" t="s">
        <v>21</v>
      </c>
      <c r="D72" s="31" t="s">
        <v>14</v>
      </c>
      <c r="E72" s="19" t="s">
        <v>22</v>
      </c>
      <c r="F72" s="20" t="s">
        <v>15</v>
      </c>
      <c r="G72" s="20" t="s">
        <v>16</v>
      </c>
      <c r="H72" s="41"/>
    </row>
    <row r="73" spans="1:8" x14ac:dyDescent="0.2">
      <c r="A73" s="42">
        <v>0</v>
      </c>
      <c r="B73" s="19">
        <v>0</v>
      </c>
      <c r="D73" s="31">
        <v>0</v>
      </c>
      <c r="E73" s="19">
        <v>0</v>
      </c>
      <c r="F73" s="20">
        <v>0</v>
      </c>
      <c r="G73" s="20">
        <v>0</v>
      </c>
      <c r="H73" s="43">
        <f t="shared" ref="H73:H83" si="5">IF(AND(LTT_VALUE&gt;=A73,LTT_VALUE&lt;=B73),MAX(D73+(ROUNDUP(((LTT_VALUE-E73)/100),0)*F73),G73),0)</f>
        <v>0</v>
      </c>
    </row>
    <row r="74" spans="1:8" x14ac:dyDescent="0.2">
      <c r="A74" s="42">
        <v>0.01</v>
      </c>
      <c r="B74" s="19">
        <v>50000</v>
      </c>
      <c r="C74" s="20" t="s">
        <v>23</v>
      </c>
      <c r="D74" s="31">
        <v>0</v>
      </c>
      <c r="E74" s="19">
        <v>0</v>
      </c>
      <c r="F74" s="20">
        <v>3.5</v>
      </c>
      <c r="G74" s="20">
        <v>10</v>
      </c>
      <c r="H74" s="43">
        <f t="shared" si="5"/>
        <v>0</v>
      </c>
    </row>
    <row r="75" spans="1:8" x14ac:dyDescent="0.2">
      <c r="A75" s="42">
        <v>50000.01</v>
      </c>
      <c r="B75" s="19">
        <v>300000</v>
      </c>
      <c r="C75" s="20" t="s">
        <v>24</v>
      </c>
      <c r="D75" s="31">
        <v>1750</v>
      </c>
      <c r="E75" s="19">
        <f>A75-0.01</f>
        <v>50000</v>
      </c>
      <c r="F75" s="20">
        <v>4.5</v>
      </c>
      <c r="G75" s="20">
        <v>0</v>
      </c>
      <c r="H75" s="43">
        <f t="shared" si="5"/>
        <v>0</v>
      </c>
    </row>
    <row r="76" spans="1:8" x14ac:dyDescent="0.2">
      <c r="A76" s="42">
        <v>300000.01</v>
      </c>
      <c r="B76" s="19">
        <v>500000</v>
      </c>
      <c r="C76" s="20" t="s">
        <v>25</v>
      </c>
      <c r="D76" s="31">
        <v>13000</v>
      </c>
      <c r="E76" s="19">
        <f t="shared" ref="E76:E83" si="6">A76-0.01</f>
        <v>300000</v>
      </c>
      <c r="F76" s="20">
        <v>5</v>
      </c>
      <c r="G76" s="20">
        <v>0</v>
      </c>
      <c r="H76" s="43">
        <f t="shared" si="5"/>
        <v>0</v>
      </c>
    </row>
    <row r="77" spans="1:8" x14ac:dyDescent="0.2">
      <c r="A77" s="42">
        <v>500000.01</v>
      </c>
      <c r="B77" s="19">
        <v>700000</v>
      </c>
      <c r="C77" s="20" t="s">
        <v>26</v>
      </c>
      <c r="D77" s="31">
        <v>23000</v>
      </c>
      <c r="E77" s="19">
        <f t="shared" si="6"/>
        <v>500000</v>
      </c>
      <c r="F77" s="20">
        <v>6</v>
      </c>
      <c r="G77" s="20">
        <v>0</v>
      </c>
      <c r="H77" s="43">
        <f t="shared" si="5"/>
        <v>0</v>
      </c>
    </row>
    <row r="78" spans="1:8" x14ac:dyDescent="0.2">
      <c r="A78" s="42">
        <v>700000.01</v>
      </c>
      <c r="B78" s="19">
        <v>1000000</v>
      </c>
      <c r="C78" s="20" t="s">
        <v>27</v>
      </c>
      <c r="D78" s="31">
        <v>35000</v>
      </c>
      <c r="E78" s="19">
        <f t="shared" si="6"/>
        <v>700000</v>
      </c>
      <c r="F78" s="20">
        <v>6.5</v>
      </c>
      <c r="G78" s="20">
        <v>0</v>
      </c>
      <c r="H78" s="43">
        <f t="shared" si="5"/>
        <v>0</v>
      </c>
    </row>
    <row r="79" spans="1:8" x14ac:dyDescent="0.2">
      <c r="A79" s="42">
        <v>1000000.01</v>
      </c>
      <c r="B79" s="19">
        <v>1500000</v>
      </c>
      <c r="C79" s="20" t="s">
        <v>28</v>
      </c>
      <c r="D79" s="31">
        <v>54500</v>
      </c>
      <c r="E79" s="19">
        <f t="shared" si="6"/>
        <v>1000000</v>
      </c>
      <c r="F79" s="20">
        <v>7.5</v>
      </c>
      <c r="G79" s="20">
        <v>0</v>
      </c>
      <c r="H79" s="43">
        <f t="shared" si="5"/>
        <v>0</v>
      </c>
    </row>
    <row r="80" spans="1:8" x14ac:dyDescent="0.2">
      <c r="A80" s="42">
        <v>1500000.01</v>
      </c>
      <c r="B80" s="19">
        <v>2000000</v>
      </c>
      <c r="C80" s="20" t="s">
        <v>29</v>
      </c>
      <c r="D80" s="31">
        <v>92000</v>
      </c>
      <c r="E80" s="19">
        <f t="shared" si="6"/>
        <v>1500000</v>
      </c>
      <c r="F80" s="20">
        <v>8.5</v>
      </c>
      <c r="G80" s="20">
        <v>0</v>
      </c>
      <c r="H80" s="43">
        <f t="shared" si="5"/>
        <v>0</v>
      </c>
    </row>
    <row r="81" spans="1:8" x14ac:dyDescent="0.2">
      <c r="A81" s="42">
        <v>2000000.01</v>
      </c>
      <c r="B81" s="19">
        <v>3000000</v>
      </c>
      <c r="C81" s="20" t="s">
        <v>30</v>
      </c>
      <c r="D81" s="31">
        <v>134500</v>
      </c>
      <c r="E81" s="19">
        <f t="shared" si="6"/>
        <v>2000000</v>
      </c>
      <c r="F81" s="20">
        <v>10.5</v>
      </c>
      <c r="G81" s="20">
        <v>0</v>
      </c>
      <c r="H81" s="43">
        <f t="shared" si="5"/>
        <v>0</v>
      </c>
    </row>
    <row r="82" spans="1:8" x14ac:dyDescent="0.2">
      <c r="A82" s="42">
        <v>3000000.01</v>
      </c>
      <c r="B82" s="19">
        <v>6000000</v>
      </c>
      <c r="C82" s="20" t="s">
        <v>42</v>
      </c>
      <c r="D82" s="31">
        <v>239500</v>
      </c>
      <c r="E82" s="19">
        <f t="shared" si="6"/>
        <v>3000000</v>
      </c>
      <c r="F82" s="20">
        <v>13</v>
      </c>
      <c r="G82" s="20">
        <v>0</v>
      </c>
      <c r="H82" s="43">
        <f t="shared" si="5"/>
        <v>369500</v>
      </c>
    </row>
    <row r="83" spans="1:8" x14ac:dyDescent="0.2">
      <c r="A83" s="42">
        <v>6000000.0099999998</v>
      </c>
      <c r="B83" s="19">
        <v>90000000</v>
      </c>
      <c r="C83" s="20" t="s">
        <v>43</v>
      </c>
      <c r="D83" s="31">
        <v>629500</v>
      </c>
      <c r="E83" s="19">
        <f t="shared" si="6"/>
        <v>6000000</v>
      </c>
      <c r="F83" s="20">
        <v>14</v>
      </c>
      <c r="G83" s="20">
        <v>0</v>
      </c>
      <c r="H83" s="43">
        <f t="shared" si="5"/>
        <v>0</v>
      </c>
    </row>
    <row r="84" spans="1:8" x14ac:dyDescent="0.2">
      <c r="A84" s="68">
        <v>900000000.00999999</v>
      </c>
      <c r="H84" s="41"/>
    </row>
    <row r="85" spans="1:8" x14ac:dyDescent="0.2">
      <c r="A85" s="44"/>
      <c r="B85" s="45"/>
      <c r="C85" s="46"/>
      <c r="D85" s="47"/>
      <c r="E85" s="45"/>
      <c r="F85" s="46"/>
      <c r="G85" s="48" t="s">
        <v>46</v>
      </c>
      <c r="H85" s="49">
        <f>SUM(H73:H83)+SR_BCharge</f>
        <v>369590</v>
      </c>
    </row>
  </sheetData>
  <sheetProtection selectLockedCells="1" selectUnlockedCells="1"/>
  <printOptions gridLines="1"/>
  <pageMargins left="0" right="0.19685039370078741" top="0.35433070866141736" bottom="0.15748031496062992" header="0" footer="0.31496062992125984"/>
  <pageSetup paperSize="9" scale="60"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SOJ Document" ma:contentTypeID="0x0101008BA73D3394C66B42AFDD494ADBC50D74004E480268BE61764C950B62616F270E0A" ma:contentTypeVersion="18" ma:contentTypeDescription="" ma:contentTypeScope="" ma:versionID="aca7a7d1a2e36451cd1926f0ea65372c">
  <xsd:schema xmlns:xsd="http://www.w3.org/2001/XMLSchema" xmlns:xs="http://www.w3.org/2001/XMLSchema" xmlns:p="http://schemas.microsoft.com/office/2006/metadata/properties" xmlns:ns2="f906fbab-2f75-4c55-9947-54e5e7fb542c" targetNamespace="http://schemas.microsoft.com/office/2006/metadata/properties" ma:root="true" ma:fieldsID="b194a0c6b20796394434e5a6a05ce10d" ns2:_="">
    <xsd:import namespace="f906fbab-2f75-4c55-9947-54e5e7fb542c"/>
    <xsd:element name="properties">
      <xsd:complexType>
        <xsd:sequence>
          <xsd:element name="documentManagement">
            <xsd:complexType>
              <xsd:all>
                <xsd:element ref="ns2:Form_x0020__x002d__x0020_no_x0020_of_x0020_pages"/>
                <xsd:element ref="ns2:Is_x0020_document_x0020_on_x0020_another_x0020_website_x003f__x0020_eg_x0020_States_x0020_Assembly" minOccurs="0"/>
                <xsd:element ref="ns2:Review_x0020_date_x0020__x002d__x0020_for_x0020_updating_x0020_or_x0020_deleteing_x0020_from_x0020_site" minOccurs="0"/>
                <xsd:element ref="ns2:Document_x0020_type"/>
                <xsd:element ref="ns2:Could_x0020_this_x0020_be_x0020_a_x0020_web_x0020_page_x003f_"/>
                <xsd:element ref="ns2:P_x0020__x0026__x0020_E_x0020_subcategories" minOccurs="0"/>
                <xsd:element ref="ns2:PDF_x0020_tagged_x0020_for_x0020_accessibilty"/>
                <xsd:element ref="ns2:Scanned_x0020_PDF"/>
                <xsd:element ref="ns2:Summary_x0020_text_x0020_for_x0020_PDFs" minOccurs="0"/>
                <xsd:element ref="ns2:Form_x0020_can_x0020_be_x0020_submitted_x0020_by" minOccurs="0"/>
                <xsd:element ref="ns2:Additional_x0020_attachments_x0020_submitted_x0020_with_x0020_form_x003f_" minOccurs="0"/>
                <xsd:element ref="ns2:Copyright"/>
                <xsd:element ref="ns2:Department_x0020__x0028_new_x0029_"/>
                <xsd:element ref="ns2:Is_x0020_this_x0020_an_x0020_infographic_x003f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906fbab-2f75-4c55-9947-54e5e7fb542c" elementFormDefault="qualified">
    <xsd:import namespace="http://schemas.microsoft.com/office/2006/documentManagement/types"/>
    <xsd:import namespace="http://schemas.microsoft.com/office/infopath/2007/PartnerControls"/>
    <xsd:element name="Form_x0020__x002d__x0020_no_x0020_of_x0020_pages" ma:index="2" ma:displayName="No of pages" ma:description="Ensure number of pages is accurate" ma:internalName="Form_x0020__x002d__x0020_no_x0020_of_x0020_pages" ma:percentage="FALSE">
      <xsd:simpleType>
        <xsd:restriction base="dms:Number"/>
      </xsd:simpleType>
    </xsd:element>
    <xsd:element name="Is_x0020_document_x0020_on_x0020_another_x0020_website_x003f__x0020_eg_x0020_States_x0020_Assembly" ma:index="3" nillable="true" ma:displayName="Is document on another website? eg States Assembly" ma:default="0" ma:description="If document is on another website link to it instead of uploading duplicate document" ma:internalName="Is_x0020_document_x0020_on_x0020_another_x0020_website_x003f__x0020_eg_x0020_States_x0020_Assembly">
      <xsd:simpleType>
        <xsd:restriction base="dms:Boolean"/>
      </xsd:simpleType>
    </xsd:element>
    <xsd:element name="Review_x0020_date_x0020__x002d__x0020_for_x0020_updating_x0020_or_x0020_deleteing_x0020_from_x0020_site" ma:index="4" nillable="true" ma:displayName="Delete from site" ma:description="Fill this in as a reminder to update or delete PDF. You will not be sent a reminder but this will allow us to follow this up." ma:format="DateOnly" ma:internalName="Review_x0020_date_x0020__x002d__x0020_for_x0020_updating_x0020_or_x0020_deleteing_x0020_from_x0020_site">
      <xsd:simpleType>
        <xsd:restriction base="dms:DateTime"/>
      </xsd:simpleType>
    </xsd:element>
    <xsd:element name="Document_x0020_type" ma:index="5" ma:displayName="Document type" ma:description="document type" ma:format="Dropdown" ma:indexed="true" ma:internalName="Document_x0020_type">
      <xsd:simpleType>
        <xsd:restriction base="dms:Choice">
          <xsd:enumeration value="Agenda"/>
          <xsd:enumeration value="Business or delivery plan"/>
          <xsd:enumeration value="Children's Right Impact Assessment (CRIA)"/>
          <xsd:enumeration value="Consultation document"/>
          <xsd:enumeration value="Consultation response document"/>
          <xsd:enumeration value="Diagram / illustration / map"/>
          <xsd:enumeration value="Easy read"/>
          <xsd:enumeration value="Financial sanctions"/>
          <xsd:enumeration value="Financial document"/>
          <xsd:enumeration value="Form"/>
          <xsd:enumeration value="Guidance"/>
          <xsd:enumeration value="Legal document"/>
          <xsd:enumeration value="Letter"/>
          <xsd:enumeration value="Marketing material"/>
          <xsd:enumeration value="Minutes and board packs"/>
          <xsd:enumeration value="Pay scales"/>
          <xsd:enumeration value="Planning Obligation Agreement (POA)"/>
          <xsd:enumeration value="Policy"/>
          <xsd:enumeration value="Presentation"/>
          <xsd:enumeration value="Privacy policy"/>
          <xsd:enumeration value="Report"/>
          <xsd:enumeration value="Retention schedule"/>
          <xsd:enumeration value="Strategy document"/>
          <xsd:enumeration value="Tax document"/>
        </xsd:restriction>
      </xsd:simpleType>
    </xsd:element>
    <xsd:element name="Could_x0020_this_x0020_be_x0020_a_x0020_web_x0020_page_x003f_" ma:index="6" ma:displayName="Could this be a web page?" ma:format="Dropdown" ma:internalName="Could_x0020_this_x0020_be_x0020_a_x0020_web_x0020_page_x003f_">
      <xsd:simpleType>
        <xsd:restriction base="dms:Choice">
          <xsd:enumeration value="Yes, but I don't have the time"/>
          <xsd:enumeration value="No"/>
        </xsd:restriction>
      </xsd:simpleType>
    </xsd:element>
    <xsd:element name="P_x0020__x0026__x0020_E_x0020_subcategories" ma:index="7" nillable="true" ma:displayName="P &amp; E subcategories" ma:format="Dropdown" ma:internalName="P_x0020__x0026__x0020_E_x0020_subcategories">
      <xsd:simpleType>
        <xsd:restriction base="dms:Choice">
          <xsd:enumeration value="Environment"/>
          <xsd:enumeration value="Building control documents"/>
          <xsd:enumeration value="Consultation documents and responses"/>
          <xsd:enumeration value="Development control docs"/>
          <xsd:enumeration value="High hedges"/>
          <xsd:enumeration value="Historic buildings"/>
          <xsd:enumeration value="Island plan documents"/>
          <xsd:enumeration value="Miscellaneous documents"/>
          <xsd:enumeration value="PAP MM minutes and agendas"/>
          <xsd:enumeration value="Planning obligation agreements"/>
          <xsd:enumeration value="POSH street life"/>
          <xsd:enumeration value="Public enquiry documents"/>
          <xsd:enumeration value="Reports and publications"/>
          <xsd:enumeration value="Supplementary planning guidance"/>
          <xsd:enumeration value="Enviroment Protection"/>
          <xsd:enumeration value="Eco-Active"/>
          <xsd:enumeration value="Fish and marine"/>
          <xsd:enumeration value="Vet"/>
          <xsd:enumeration value="Policy &amp; Awareness"/>
          <xsd:enumeration value="Waste, Oil &amp; Water"/>
          <xsd:enumeration value="Countryside"/>
        </xsd:restriction>
      </xsd:simpleType>
    </xsd:element>
    <xsd:element name="PDF_x0020_tagged_x0020_for_x0020_accessibilty" ma:index="8" ma:displayName="PDF tagged for accessibilty (people with disabilities)" ma:default="No" ma:description="To allow screen readers to read and navigate around PDFs easily PDFs should be tagged. This can be done automatically with Adobe Acrobat (not Reader) but does require manual tagging where there are images, logos and graphs. If you do not know what tagging is, you probably aren't doing it." ma:format="RadioButtons" ma:internalName="PDF_x0020_tagged_x0020_for_x0020_accessibilty">
      <xsd:simpleType>
        <xsd:restriction base="dms:Choice">
          <xsd:enumeration value="No"/>
          <xsd:enumeration value="Auto tagged"/>
          <xsd:enumeration value="Auto and manually tagged"/>
        </xsd:restriction>
      </xsd:simpleType>
    </xsd:element>
    <xsd:element name="Scanned_x0020_PDF" ma:index="9" ma:displayName="Scanned PDF" ma:description="Scanned documents should not be uploaded onto the site as they cannot be indexed by search engines or read by accessbility software." ma:format="RadioButtons" ma:internalName="Scanned_x0020_PDF">
      <xsd:simpleType>
        <xsd:restriction base="dms:Choice">
          <xsd:enumeration value="Yes"/>
          <xsd:enumeration value="No"/>
        </xsd:restriction>
      </xsd:simpleType>
    </xsd:element>
    <xsd:element name="Summary_x0020_text_x0020_for_x0020_PDFs" ma:index="10" nillable="true" ma:displayName="Summary text for PDFs" ma:description="This field should be filled in if uploading a legally required scanned document. Please enter a summary description of the document. This will be used by our internal search engine as the teaser text when displayed in search results.&#10;Summary should be between 20-30 words." ma:internalName="Summary_x0020_text_x0020_for_x0020_PDFs">
      <xsd:simpleType>
        <xsd:restriction base="dms:Note">
          <xsd:maxLength value="255"/>
        </xsd:restriction>
      </xsd:simpleType>
    </xsd:element>
    <xsd:element name="Form_x0020_can_x0020_be_x0020_submitted_x0020_by" ma:index="11" nillable="true" ma:displayName="Form can be submitted by" ma:internalName="Form_x0020_can_x0020_be_x0020_submitted_x0020_by">
      <xsd:complexType>
        <xsd:complexContent>
          <xsd:extension base="dms:MultiChoice">
            <xsd:sequence>
              <xsd:element name="Value" maxOccurs="unbounded" minOccurs="0" nillable="true">
                <xsd:simpleType>
                  <xsd:restriction base="dms:Choice">
                    <xsd:enumeration value="Email"/>
                    <xsd:enumeration value="Fax"/>
                    <xsd:enumeration value="Post"/>
                    <xsd:enumeration value="Online"/>
                  </xsd:restriction>
                </xsd:simpleType>
              </xsd:element>
            </xsd:sequence>
          </xsd:extension>
        </xsd:complexContent>
      </xsd:complexType>
    </xsd:element>
    <xsd:element name="Additional_x0020_attachments_x0020_submitted_x0020_with_x0020_form_x003f_" ma:index="12" nillable="true" ma:displayName="Additional attachments submitted with form?" ma:description="eg. Map, plan, proof identity etc?" ma:internalName="Additional_x0020_attachments_x0020_submitted_x0020_with_x0020_form_x003f_">
      <xsd:simpleType>
        <xsd:restriction base="dms:Note">
          <xsd:maxLength value="255"/>
        </xsd:restriction>
      </xsd:simpleType>
    </xsd:element>
    <xsd:element name="Copyright" ma:index="13" ma:displayName="Copyright" ma:default="Owned by States of Jersey" ma:description="If we do not hold the copyright of the document then select 'Exclude' so that is not backed up to British Library archive." ma:format="Dropdown" ma:internalName="Copyright">
      <xsd:simpleType>
        <xsd:restriction base="dms:Choice">
          <xsd:enumeration value="Owned by States of Jersey"/>
          <xsd:enumeration value="Not required"/>
          <xsd:enumeration value="Exclude"/>
        </xsd:restriction>
      </xsd:simpleType>
    </xsd:element>
    <xsd:element name="Department_x0020__x0028_new_x0029_" ma:index="20" ma:displayName="Department" ma:indexed="true" ma:list="{2f5bc5fb-88d0-4fac-840f-f89fcd501457}" ma:internalName="Department_x0020__x0028_new_x0029_" ma:showField="Title" ma:web="f8e0d1a5-2ada-400f-bddd-efa5689e750a">
      <xsd:simpleType>
        <xsd:restriction base="dms:Lookup"/>
      </xsd:simpleType>
    </xsd:element>
    <xsd:element name="Is_x0020_this_x0020_an_x0020_infographic_x003f_" ma:index="21" nillable="true" ma:displayName="Is this an infographic?" ma:default="0" ma:internalName="Is_x0020_this_x0020_an_x0020_infographic_x003f_">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5"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Form_x0020_can_x0020_be_x0020_submitted_x0020_by xmlns="f906fbab-2f75-4c55-9947-54e5e7fb542c"/>
    <P_x0020__x0026__x0020_E_x0020_subcategories xmlns="f906fbab-2f75-4c55-9947-54e5e7fb542c" xsi:nil="true"/>
    <Could_x0020_this_x0020_be_x0020_a_x0020_web_x0020_page_x003f_ xmlns="f906fbab-2f75-4c55-9947-54e5e7fb542c">No</Could_x0020_this_x0020_be_x0020_a_x0020_web_x0020_page_x003f_>
    <Form_x0020__x002d__x0020_no_x0020_of_x0020_pages xmlns="f906fbab-2f75-4c55-9947-54e5e7fb542c">1</Form_x0020__x002d__x0020_no_x0020_of_x0020_pages>
    <Document_x0020_type xmlns="f906fbab-2f75-4c55-9947-54e5e7fb542c">Tax document</Document_x0020_type>
    <Is_x0020_this_x0020_an_x0020_infographic_x003f_ xmlns="f906fbab-2f75-4c55-9947-54e5e7fb542c">false</Is_x0020_this_x0020_an_x0020_infographic_x003f_>
    <Review_x0020_date_x0020__x002d__x0020_for_x0020_updating_x0020_or_x0020_deleteing_x0020_from_x0020_site xmlns="f906fbab-2f75-4c55-9947-54e5e7fb542c" xsi:nil="true"/>
    <Department_x0020__x0028_new_x0029_ xmlns="f906fbab-2f75-4c55-9947-54e5e7fb542c">11</Department_x0020__x0028_new_x0029_>
    <Is_x0020_document_x0020_on_x0020_another_x0020_website_x003f__x0020_eg_x0020_States_x0020_Assembly xmlns="f906fbab-2f75-4c55-9947-54e5e7fb542c">false</Is_x0020_document_x0020_on_x0020_another_x0020_website_x003f__x0020_eg_x0020_States_x0020_Assembly>
    <Summary_x0020_text_x0020_for_x0020_PDFs xmlns="f906fbab-2f75-4c55-9947-54e5e7fb542c" xsi:nil="true"/>
    <PDF_x0020_tagged_x0020_for_x0020_accessibilty xmlns="f906fbab-2f75-4c55-9947-54e5e7fb542c">No</PDF_x0020_tagged_x0020_for_x0020_accessibilty>
    <Scanned_x0020_PDF xmlns="f906fbab-2f75-4c55-9947-54e5e7fb542c">No</Scanned_x0020_PDF>
    <Additional_x0020_attachments_x0020_submitted_x0020_with_x0020_form_x003f_ xmlns="f906fbab-2f75-4c55-9947-54e5e7fb542c" xsi:nil="true"/>
    <Copyright xmlns="f906fbab-2f75-4c55-9947-54e5e7fb542c">Owned by States of Jersey</Copyright>
  </documentManagement>
</p:properties>
</file>

<file path=customXml/itemProps1.xml><?xml version="1.0" encoding="utf-8"?>
<ds:datastoreItem xmlns:ds="http://schemas.openxmlformats.org/officeDocument/2006/customXml" ds:itemID="{880E2727-E5AD-48FF-852A-CA1F6C23A4D5}"/>
</file>

<file path=customXml/itemProps2.xml><?xml version="1.0" encoding="utf-8"?>
<ds:datastoreItem xmlns:ds="http://schemas.openxmlformats.org/officeDocument/2006/customXml" ds:itemID="{ABDD8A32-EAFB-4529-AAD8-4E86C3B727ED}"/>
</file>

<file path=customXml/itemProps3.xml><?xml version="1.0" encoding="utf-8"?>
<ds:datastoreItem xmlns:ds="http://schemas.openxmlformats.org/officeDocument/2006/customXml" ds:itemID="{5E17B297-B9F4-4271-B2C6-086EDF10347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52</vt:i4>
      </vt:variant>
    </vt:vector>
  </HeadingPairs>
  <TitlesOfParts>
    <vt:vector size="54" baseType="lpstr">
      <vt:lpstr>LTT</vt:lpstr>
      <vt:lpstr>Static</vt:lpstr>
      <vt:lpstr>CR_Charge</vt:lpstr>
      <vt:lpstr>CSI</vt:lpstr>
      <vt:lpstr>CSI_Low</vt:lpstr>
      <vt:lpstr>FT_BCharge</vt:lpstr>
      <vt:lpstr>FT_Chg_Base</vt:lpstr>
      <vt:lpstr>FT_Table</vt:lpstr>
      <vt:lpstr>FTB_Charge</vt:lpstr>
      <vt:lpstr>FTB_Thresh</vt:lpstr>
      <vt:lpstr>FTB_Thresh2</vt:lpstr>
      <vt:lpstr>HR_charge</vt:lpstr>
      <vt:lpstr>LTT_DUE2019</vt:lpstr>
      <vt:lpstr>LTT_TMAIN</vt:lpstr>
      <vt:lpstr>LTT_TSUB</vt:lpstr>
      <vt:lpstr>LTT_VALUE</vt:lpstr>
      <vt:lpstr>Static!Print_Area</vt:lpstr>
      <vt:lpstr>PROP_VALUE</vt:lpstr>
      <vt:lpstr>RMEB</vt:lpstr>
      <vt:lpstr>S_Chg_Min</vt:lpstr>
      <vt:lpstr>S_Chg_Rate</vt:lpstr>
      <vt:lpstr>S_R_Chg</vt:lpstr>
      <vt:lpstr>S_Table</vt:lpstr>
      <vt:lpstr>SchgAmt</vt:lpstr>
      <vt:lpstr>SI_CO</vt:lpstr>
      <vt:lpstr>SR_BCharge</vt:lpstr>
      <vt:lpstr>SR_Charge</vt:lpstr>
      <vt:lpstr>STEP3A</vt:lpstr>
      <vt:lpstr>STEP3B</vt:lpstr>
      <vt:lpstr>TO_CO</vt:lpstr>
      <vt:lpstr>TO_DECD</vt:lpstr>
      <vt:lpstr>TO_FTB</vt:lpstr>
      <vt:lpstr>TO_SJ_MARR</vt:lpstr>
      <vt:lpstr>TO_SR</vt:lpstr>
      <vt:lpstr>TOO</vt:lpstr>
      <vt:lpstr>TOTAL_DUE</vt:lpstr>
      <vt:lpstr>Trans_First</vt:lpstr>
      <vt:lpstr>Trans_Type</vt:lpstr>
      <vt:lpstr>TT_Charitable</vt:lpstr>
      <vt:lpstr>TT_Decd</vt:lpstr>
      <vt:lpstr>TT_FTB2</vt:lpstr>
      <vt:lpstr>TT_Main</vt:lpstr>
      <vt:lpstr>TT_Married</vt:lpstr>
      <vt:lpstr>TT_SJOTHER</vt:lpstr>
      <vt:lpstr>TT_Standard</vt:lpstr>
      <vt:lpstr>WARN_1</vt:lpstr>
      <vt:lpstr>WARN_2</vt:lpstr>
      <vt:lpstr>WARN_CSI_LOW</vt:lpstr>
      <vt:lpstr>Warn_FTBCap</vt:lpstr>
      <vt:lpstr>Warn_FTBTaper</vt:lpstr>
      <vt:lpstr>Warn_PropVal</vt:lpstr>
      <vt:lpstr>Warn_Total</vt:lpstr>
      <vt:lpstr>Warn_Trans</vt:lpstr>
      <vt:lpstr>YesNo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Comptroller of Taxes</dc:creator>
  <cp:lastModifiedBy>Heather Morgan</cp:lastModifiedBy>
  <cp:lastPrinted>2018-12-20T09:15:41Z</cp:lastPrinted>
  <dcterms:created xsi:type="dcterms:W3CDTF">2012-09-12T14:22:44Z</dcterms:created>
  <dcterms:modified xsi:type="dcterms:W3CDTF">2024-05-31T09:24:29Z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ALUE" linkTarget="PROP_VALUE">
    <vt:r8>500000</vt:r8>
  </property>
  <property fmtid="{D5CDD505-2E9C-101B-9397-08002B2CF9AE}" pid="3" name="ContentTypeId">
    <vt:lpwstr>0x0101008BA73D3394C66B42AFDD494ADBC50D74004E480268BE61764C950B62616F270E0A</vt:lpwstr>
  </property>
</Properties>
</file>